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tel\Google Drive\Ottelien\Roeiploeg Utrecht\Onderhoud 2020-2021\"/>
    </mc:Choice>
  </mc:AlternateContent>
  <xr:revisionPtr revIDLastSave="0" documentId="13_ncr:1_{62C499F9-3E57-4D3C-820F-DA8BF492B4D5}" xr6:coauthVersionLast="46" xr6:coauthVersionMax="46" xr10:uidLastSave="{00000000-0000-0000-0000-000000000000}"/>
  <bookViews>
    <workbookView xWindow="-108" yWindow="-108" windowWidth="23256" windowHeight="12576" xr2:uid="{BCAE03FA-7052-4133-8807-51D6575124BA}"/>
  </bookViews>
  <sheets>
    <sheet name="Plan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104" i="2" l="1"/>
  <c r="DD103" i="2"/>
  <c r="DD102" i="2"/>
  <c r="DD101" i="2"/>
  <c r="DD99" i="2" l="1"/>
  <c r="DE9" i="2" l="1"/>
  <c r="DE10" i="2"/>
  <c r="DE11" i="2"/>
  <c r="DE12" i="2"/>
  <c r="DE18" i="2"/>
  <c r="DE20" i="2"/>
  <c r="DE21" i="2"/>
  <c r="DE22" i="2"/>
  <c r="DE23" i="2"/>
  <c r="DE24" i="2"/>
  <c r="DE26" i="2"/>
  <c r="DE28" i="2"/>
  <c r="DE31" i="2"/>
  <c r="DE34" i="2"/>
  <c r="DE35" i="2"/>
  <c r="DE37" i="2"/>
  <c r="DE38" i="2"/>
  <c r="DE42" i="2"/>
  <c r="DE45" i="2"/>
  <c r="DE48" i="2"/>
  <c r="DE50" i="2"/>
  <c r="DE51" i="2"/>
  <c r="DE53" i="2"/>
  <c r="DE54" i="2"/>
  <c r="DE55" i="2"/>
  <c r="DE57" i="2"/>
  <c r="DE58" i="2"/>
  <c r="DE59" i="2"/>
  <c r="DE62" i="2"/>
  <c r="DE63" i="2"/>
  <c r="DE66" i="2"/>
  <c r="DE67" i="2"/>
  <c r="DE68" i="2"/>
  <c r="DE70" i="2"/>
  <c r="DE69" i="2"/>
  <c r="DE73" i="2"/>
  <c r="DE74" i="2"/>
  <c r="DE75" i="2"/>
  <c r="DE76" i="2"/>
  <c r="DE77" i="2"/>
  <c r="DE78" i="2"/>
  <c r="DE80" i="2"/>
  <c r="DE82" i="2"/>
  <c r="DE85" i="2"/>
  <c r="DE86" i="2"/>
  <c r="DE87" i="2"/>
  <c r="DE90" i="2"/>
  <c r="DE91" i="2"/>
  <c r="DE92" i="2"/>
  <c r="DE93" i="2"/>
  <c r="DE94" i="2"/>
  <c r="DE95" i="2"/>
  <c r="DE96" i="2"/>
  <c r="DE97" i="2"/>
  <c r="DE13" i="2"/>
  <c r="DE14" i="2"/>
  <c r="DE15" i="2"/>
  <c r="DE16" i="2"/>
  <c r="DE17" i="2"/>
  <c r="DE19" i="2"/>
  <c r="DE25" i="2"/>
  <c r="DE27" i="2"/>
  <c r="DE30" i="2"/>
  <c r="DE29" i="2"/>
  <c r="DE32" i="2"/>
  <c r="DE33" i="2"/>
  <c r="DE36" i="2"/>
  <c r="DE39" i="2"/>
  <c r="DE40" i="2"/>
  <c r="DE41" i="2"/>
  <c r="DE43" i="2"/>
  <c r="DE44" i="2"/>
  <c r="DE47" i="2"/>
  <c r="DE46" i="2"/>
  <c r="DE49" i="2"/>
  <c r="DE52" i="2"/>
  <c r="DE56" i="2"/>
  <c r="DE60" i="2"/>
  <c r="DE61" i="2"/>
  <c r="DE64" i="2"/>
  <c r="DE65" i="2"/>
  <c r="DE71" i="2"/>
  <c r="DE72" i="2"/>
  <c r="DE79" i="2"/>
  <c r="DE81" i="2"/>
  <c r="DE83" i="2"/>
  <c r="DE84" i="2"/>
  <c r="DE88" i="2"/>
  <c r="DE89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L98" i="2"/>
  <c r="K98" i="2"/>
  <c r="J98" i="2"/>
  <c r="I98" i="2"/>
  <c r="H98" i="2"/>
  <c r="G98" i="2"/>
  <c r="F98" i="2"/>
  <c r="E98" i="2"/>
  <c r="D98" i="2"/>
  <c r="DE98" i="2" l="1"/>
  <c r="DD105" i="2"/>
</calcChain>
</file>

<file path=xl/sharedStrings.xml><?xml version="1.0" encoding="utf-8"?>
<sst xmlns="http://schemas.openxmlformats.org/spreadsheetml/2006/main" count="390" uniqueCount="218">
  <si>
    <t>Voornaam</t>
  </si>
  <si>
    <t>Do</t>
  </si>
  <si>
    <t>Ma</t>
  </si>
  <si>
    <t>Di</t>
  </si>
  <si>
    <t>Wo</t>
  </si>
  <si>
    <t>Vr</t>
  </si>
  <si>
    <t>Za</t>
  </si>
  <si>
    <t>Zo</t>
  </si>
  <si>
    <t>Ma2</t>
  </si>
  <si>
    <t>Di3</t>
  </si>
  <si>
    <t>Wo4</t>
  </si>
  <si>
    <t>Do5</t>
  </si>
  <si>
    <t>Vr6</t>
  </si>
  <si>
    <t>Za7</t>
  </si>
  <si>
    <t>Zo8</t>
  </si>
  <si>
    <t>Ma9</t>
  </si>
  <si>
    <t>Di10</t>
  </si>
  <si>
    <t>Wo11</t>
  </si>
  <si>
    <t>Do12</t>
  </si>
  <si>
    <t>Vr13</t>
  </si>
  <si>
    <t>Za14</t>
  </si>
  <si>
    <t>Zo15</t>
  </si>
  <si>
    <t>Di2</t>
  </si>
  <si>
    <t>Wo2</t>
  </si>
  <si>
    <t>Do2</t>
  </si>
  <si>
    <t>Vr2</t>
  </si>
  <si>
    <t>Za2</t>
  </si>
  <si>
    <t>Zo2</t>
  </si>
  <si>
    <t>Ma3</t>
  </si>
  <si>
    <t>Wo3</t>
  </si>
  <si>
    <t>Do3</t>
  </si>
  <si>
    <t>Vr3</t>
  </si>
  <si>
    <t>Za3</t>
  </si>
  <si>
    <t>Zo3</t>
  </si>
  <si>
    <t>Ma4</t>
  </si>
  <si>
    <t>Di4</t>
  </si>
  <si>
    <t>Do4</t>
  </si>
  <si>
    <t>Vr4</t>
  </si>
  <si>
    <t>Za4</t>
  </si>
  <si>
    <t>Zo4</t>
  </si>
  <si>
    <t>Ma5</t>
  </si>
  <si>
    <t>Di5</t>
  </si>
  <si>
    <t>Wo5</t>
  </si>
  <si>
    <t>Vr5</t>
  </si>
  <si>
    <t>Za5</t>
  </si>
  <si>
    <t>Zo5</t>
  </si>
  <si>
    <t>Ma6</t>
  </si>
  <si>
    <t>Di6</t>
  </si>
  <si>
    <t>Wo6</t>
  </si>
  <si>
    <t>Do6</t>
  </si>
  <si>
    <t>Za6</t>
  </si>
  <si>
    <t>Zo6</t>
  </si>
  <si>
    <t>Ma7</t>
  </si>
  <si>
    <t>Di7</t>
  </si>
  <si>
    <t>Wo7</t>
  </si>
  <si>
    <t>Do7</t>
  </si>
  <si>
    <t>Vr7</t>
  </si>
  <si>
    <t>Zo7</t>
  </si>
  <si>
    <t>Ma8</t>
  </si>
  <si>
    <t>Di8</t>
  </si>
  <si>
    <t>Wo8</t>
  </si>
  <si>
    <t>Do8</t>
  </si>
  <si>
    <t>Vr8</t>
  </si>
  <si>
    <t>Za8</t>
  </si>
  <si>
    <t>Di9</t>
  </si>
  <si>
    <t>Wo9</t>
  </si>
  <si>
    <t>Do9</t>
  </si>
  <si>
    <t>Vr9</t>
  </si>
  <si>
    <t>Za9</t>
  </si>
  <si>
    <t>Zo9</t>
  </si>
  <si>
    <t>Ma10</t>
  </si>
  <si>
    <t>Wo10</t>
  </si>
  <si>
    <t>Do10</t>
  </si>
  <si>
    <t>Vr10</t>
  </si>
  <si>
    <t>Za10</t>
  </si>
  <si>
    <t>Zo10</t>
  </si>
  <si>
    <t>Ma11</t>
  </si>
  <si>
    <t>Di11</t>
  </si>
  <si>
    <t>Do11</t>
  </si>
  <si>
    <t>Vr11</t>
  </si>
  <si>
    <t>Za11</t>
  </si>
  <si>
    <t>Zo11</t>
  </si>
  <si>
    <t>Ma12</t>
  </si>
  <si>
    <t>Di12</t>
  </si>
  <si>
    <t>Wo12</t>
  </si>
  <si>
    <t>Vr12</t>
  </si>
  <si>
    <t>Za12</t>
  </si>
  <si>
    <t>Zo12</t>
  </si>
  <si>
    <t>Ma13</t>
  </si>
  <si>
    <t>Di13</t>
  </si>
  <si>
    <t>Wo13</t>
  </si>
  <si>
    <t>Do13</t>
  </si>
  <si>
    <t>Za13</t>
  </si>
  <si>
    <t>Zo13</t>
  </si>
  <si>
    <t>Ma14</t>
  </si>
  <si>
    <t>Di14</t>
  </si>
  <si>
    <t>Wo14</t>
  </si>
  <si>
    <t>Do14</t>
  </si>
  <si>
    <t>Vr14</t>
  </si>
  <si>
    <t>Zo14</t>
  </si>
  <si>
    <t>Ma15</t>
  </si>
  <si>
    <t>Di15</t>
  </si>
  <si>
    <t>Wo15</t>
  </si>
  <si>
    <t>Do15</t>
  </si>
  <si>
    <t>Vr15</t>
  </si>
  <si>
    <t>Za15</t>
  </si>
  <si>
    <t>Ochtend 8.30-12.00</t>
  </si>
  <si>
    <t>Middag 12.30-16.00</t>
  </si>
  <si>
    <t>Avond 19.30-22.00</t>
  </si>
  <si>
    <t>Totaal</t>
  </si>
  <si>
    <t>1 is aanwezig</t>
  </si>
  <si>
    <t>2 is twee dagdelen of extra persoon  (wordt altijd met de betreffende persoon gecommuniceerd)</t>
  </si>
  <si>
    <t>Middag</t>
  </si>
  <si>
    <t>Avond</t>
  </si>
  <si>
    <t>Alexander Mes</t>
  </si>
  <si>
    <t>Amerik van Rijn</t>
  </si>
  <si>
    <t>Anja Edelman</t>
  </si>
  <si>
    <t>Anne van Rossum</t>
  </si>
  <si>
    <t>Annemarie Boereboom</t>
  </si>
  <si>
    <t>Annemiek te Stroete</t>
  </si>
  <si>
    <t>Bas Schols</t>
  </si>
  <si>
    <t>Beert Kuiken</t>
  </si>
  <si>
    <t>Bianka van Beek - Siebenheller</t>
  </si>
  <si>
    <t>Boudewijn van Dijken</t>
  </si>
  <si>
    <t>Carlo Lobosco</t>
  </si>
  <si>
    <t>Catharina Wouters</t>
  </si>
  <si>
    <t>Christel van Bree</t>
  </si>
  <si>
    <t>Cintia Goncalves Machado</t>
  </si>
  <si>
    <t>Cristy Knijff</t>
  </si>
  <si>
    <t>Dirk Verhoeff</t>
  </si>
  <si>
    <t>Ellen Dingemans</t>
  </si>
  <si>
    <t>Ellen Hobelman</t>
  </si>
  <si>
    <t>Erwin Martherus</t>
  </si>
  <si>
    <t>Frank de Bruijn</t>
  </si>
  <si>
    <t>Frank Reitz</t>
  </si>
  <si>
    <t>Frank Romeijn</t>
  </si>
  <si>
    <t>Frans Amsing</t>
  </si>
  <si>
    <t>Geeke Pouw</t>
  </si>
  <si>
    <t>Geert Soede</t>
  </si>
  <si>
    <t>Geert van Dijk</t>
  </si>
  <si>
    <t>Gerard Strien</t>
  </si>
  <si>
    <t>Gerrit Tigelaar</t>
  </si>
  <si>
    <t>Gertie Lintjes</t>
  </si>
  <si>
    <t>Gert-Jan Hiddink</t>
  </si>
  <si>
    <t>Gijs Cretier</t>
  </si>
  <si>
    <t>Harry Smorenburg</t>
  </si>
  <si>
    <t>Hein Hopmans</t>
  </si>
  <si>
    <t>Jaap Dijkstra</t>
  </si>
  <si>
    <t>Jaap - Willem Caron</t>
  </si>
  <si>
    <t>James Holt</t>
  </si>
  <si>
    <t>Janet Corsius</t>
  </si>
  <si>
    <t>Jeroen Arts</t>
  </si>
  <si>
    <t>Jeroen Loos</t>
  </si>
  <si>
    <t>Joalien Bolhuis</t>
  </si>
  <si>
    <t>Julia Krijgsman</t>
  </si>
  <si>
    <t>Justin Teeuw</t>
  </si>
  <si>
    <t>Karin Knijff</t>
  </si>
  <si>
    <t>Kevin de Wit</t>
  </si>
  <si>
    <t>Leontien Los</t>
  </si>
  <si>
    <t>Leyla Simsek</t>
  </si>
  <si>
    <t>Liesbeth van Heijnsbergen</t>
  </si>
  <si>
    <t>Lindon Dashorst</t>
  </si>
  <si>
    <t>Lotte van Rossum</t>
  </si>
  <si>
    <t>Maaike Sluis</t>
  </si>
  <si>
    <t>Marijke Zeevenhooven</t>
  </si>
  <si>
    <t>Marjolein van Amsterdam</t>
  </si>
  <si>
    <t>Mark Eveleens</t>
  </si>
  <si>
    <t>Marl Pluijmen</t>
  </si>
  <si>
    <t>Martijn Burger</t>
  </si>
  <si>
    <t>Maurice Rijnders</t>
  </si>
  <si>
    <t>Maxime Vandommele</t>
  </si>
  <si>
    <t>Michelle de Ridder</t>
  </si>
  <si>
    <t>Mireille Ebben</t>
  </si>
  <si>
    <t>Monique Taks</t>
  </si>
  <si>
    <t>Nico Schriekenberg</t>
  </si>
  <si>
    <t>Nico van Velsen</t>
  </si>
  <si>
    <t>Niels van Maurik</t>
  </si>
  <si>
    <t>Niko de Kuijer</t>
  </si>
  <si>
    <t>Ottelien Kraaij</t>
  </si>
  <si>
    <t>Pascal van Dooremalen</t>
  </si>
  <si>
    <t>Paul de Roode</t>
  </si>
  <si>
    <t>Petra Gedink - Dop</t>
  </si>
  <si>
    <t>Pieter Terwen</t>
  </si>
  <si>
    <t>Priscilla Imthorn</t>
  </si>
  <si>
    <t>Remco de Kok</t>
  </si>
  <si>
    <t>Remco van der Panne</t>
  </si>
  <si>
    <t>Rens Nieuwenhuis</t>
  </si>
  <si>
    <t>Rianna Fluttert</t>
  </si>
  <si>
    <t>Ricardo Duijser</t>
  </si>
  <si>
    <t>Rob Besjes</t>
  </si>
  <si>
    <t>Rob van den Bos</t>
  </si>
  <si>
    <t>Sander Kroon</t>
  </si>
  <si>
    <t>Sander Pors</t>
  </si>
  <si>
    <t>Sander Santema</t>
  </si>
  <si>
    <t>Sander van Scheijen</t>
  </si>
  <si>
    <t>Stefan Pot</t>
  </si>
  <si>
    <t>Ted Sluis</t>
  </si>
  <si>
    <t>Thijs Cleassens</t>
  </si>
  <si>
    <t>Tineke van den Brink</t>
  </si>
  <si>
    <t>Titia Wentholt</t>
  </si>
  <si>
    <t>Vincent van Rijn</t>
  </si>
  <si>
    <t>Wilbert Coumans</t>
  </si>
  <si>
    <t>Wim Bouwhuijzen</t>
  </si>
  <si>
    <t>Tjalk Ochtend</t>
  </si>
  <si>
    <t>Wijk Ochtend</t>
  </si>
  <si>
    <t>Buddy</t>
  </si>
  <si>
    <t>Ja</t>
  </si>
  <si>
    <t>Nee</t>
  </si>
  <si>
    <t>Team</t>
  </si>
  <si>
    <t>Heren</t>
  </si>
  <si>
    <t>Dames</t>
  </si>
  <si>
    <t>Mixed 2</t>
  </si>
  <si>
    <t>Recreanten</t>
  </si>
  <si>
    <t>Mixed 1</t>
  </si>
  <si>
    <t>/</t>
  </si>
  <si>
    <t>Tjalk</t>
  </si>
  <si>
    <t>Wijk</t>
  </si>
  <si>
    <t>Geweest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</si>
</sst>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medium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11">
    <xf numFmtId="0" fontId="0" fillId="0" borderId="0"/>
    <xf numFmtId="0" fontId="1" fillId="0" borderId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0" fillId="0" borderId="0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3" fillId="2" borderId="0" xfId="0" applyFont="1" applyFill="1"/>
    <xf numFmtId="0" fontId="4" fillId="8" borderId="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5" fillId="9" borderId="5" xfId="0" applyNumberFormat="1" applyFont="1" applyFill="1" applyBorder="1" applyAlignment="1">
      <alignment horizontal="center" vertical="center" textRotation="90"/>
    </xf>
    <xf numFmtId="14" fontId="5" fillId="9" borderId="0" xfId="0" applyNumberFormat="1" applyFont="1" applyFill="1" applyBorder="1" applyAlignment="1">
      <alignment horizontal="center" vertical="center" textRotation="90"/>
    </xf>
    <xf numFmtId="14" fontId="5" fillId="9" borderId="6" xfId="0" applyNumberFormat="1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13" borderId="0" xfId="4"/>
    <xf numFmtId="0" fontId="6" fillId="14" borderId="0" xfId="5"/>
    <xf numFmtId="0" fontId="0" fillId="0" borderId="0" xfId="0" applyProtection="1"/>
    <xf numFmtId="0" fontId="0" fillId="0" borderId="0" xfId="0" applyFill="1" applyProtection="1"/>
    <xf numFmtId="0" fontId="4" fillId="16" borderId="1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6" fillId="11" borderId="0" xfId="2"/>
    <xf numFmtId="0" fontId="1" fillId="0" borderId="0" xfId="6" applyFill="1"/>
    <xf numFmtId="0" fontId="1" fillId="0" borderId="0" xfId="3" applyFill="1"/>
    <xf numFmtId="0" fontId="6" fillId="17" borderId="0" xfId="7"/>
    <xf numFmtId="0" fontId="4" fillId="18" borderId="1" xfId="0" applyFont="1" applyFill="1" applyBorder="1" applyAlignment="1">
      <alignment horizontal="center" vertical="center"/>
    </xf>
    <xf numFmtId="0" fontId="0" fillId="18" borderId="0" xfId="0" applyFill="1"/>
    <xf numFmtId="0" fontId="4" fillId="18" borderId="5" xfId="0" applyFont="1" applyFill="1" applyBorder="1" applyAlignment="1">
      <alignment horizontal="center" vertical="center"/>
    </xf>
    <xf numFmtId="0" fontId="1" fillId="19" borderId="0" xfId="8"/>
    <xf numFmtId="0" fontId="4" fillId="10" borderId="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20" borderId="0" xfId="9"/>
    <xf numFmtId="0" fontId="4" fillId="21" borderId="1" xfId="0" applyFont="1" applyFill="1" applyBorder="1" applyAlignment="1">
      <alignment horizontal="center" vertical="center"/>
    </xf>
    <xf numFmtId="0" fontId="4" fillId="21" borderId="5" xfId="0" applyFont="1" applyFill="1" applyBorder="1" applyAlignment="1">
      <alignment horizontal="center" vertical="center"/>
    </xf>
    <xf numFmtId="0" fontId="1" fillId="22" borderId="0" xfId="10"/>
    <xf numFmtId="0" fontId="6" fillId="18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</cellXfs>
  <cellStyles count="11">
    <cellStyle name="20% - Accent1" xfId="3" builtinId="30"/>
    <cellStyle name="20% - Accent2" xfId="6" builtinId="34"/>
    <cellStyle name="40% - Accent6" xfId="10" builtinId="51"/>
    <cellStyle name="60% - Accent1" xfId="4" builtinId="32"/>
    <cellStyle name="60% - Accent2" xfId="8" builtinId="36"/>
    <cellStyle name="60% - Accent6" xfId="9" builtinId="52"/>
    <cellStyle name="Accent1" xfId="2" builtinId="29"/>
    <cellStyle name="Accent2" xfId="5" builtinId="33"/>
    <cellStyle name="Accent6" xfId="7" builtinId="49"/>
    <cellStyle name="Normal 2" xfId="1" xr:uid="{59C67E1D-27F3-4B6C-9078-16C15F63F573}"/>
    <cellStyle name="Standaard" xfId="0" builtinId="0"/>
  </cellStyles>
  <dxfs count="220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outline="0">
        <right style="medium">
          <color theme="0" tint="-0.499984740745262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outline="0">
        <right style="medium">
          <color theme="0" tint="-0.499984740745262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outline="0">
        <left/>
        <right style="medium">
          <color theme="0" tint="-0.499984740745262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outline="0">
        <right style="medium">
          <color theme="0" tint="-0.499984740745262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outline="0">
        <right style="medium">
          <color theme="0" tint="-0.499984740745262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 style="medium">
          <color theme="0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theme="0" tint="-0.499984740745262"/>
        </left>
        <right style="thick">
          <color theme="0" tint="-0.499984740745262"/>
        </right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right style="medium">
          <color theme="0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right style="medium">
          <color theme="0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right style="medium">
          <color theme="0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right style="medium">
          <color theme="0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right style="medium">
          <color theme="0" tint="-0.499984740745262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/>
        <top/>
        <bottom style="thick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 tint="-0.499984740745262"/>
        </left>
        <right style="medium">
          <color theme="0" tint="-0.499984740745262"/>
        </right>
        <top/>
        <bottom/>
      </border>
    </dxf>
    <dxf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solid">
          <fgColor rgb="FF833C0C"/>
          <bgColor rgb="FF000000"/>
        </patternFill>
      </fill>
    </dxf>
    <dxf>
      <fill>
        <patternFill patternType="solid">
          <fgColor rgb="FF833C0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1AA713-A62F-48ED-B02A-4D70CCB2A88A}" name="Tabel3" displayName="Tabel3" ref="A8:DE98" totalsRowCount="1">
  <autoFilter ref="A8:DE97" xr:uid="{3D40E425-B29A-4A69-B471-CDD886C857CF}"/>
  <sortState xmlns:xlrd2="http://schemas.microsoft.com/office/spreadsheetml/2017/richdata2" ref="A9:DE97">
    <sortCondition ref="A8:A97"/>
  </sortState>
  <tableColumns count="109">
    <tableColumn id="1" xr3:uid="{86AF14A0-FF74-42E7-91E1-5C5BC3ED8EFC}" name="Voornaam" dataDxfId="217" totalsRowDxfId="216" dataCellStyle="Standaard"/>
    <tableColumn id="109" xr3:uid="{52D2BB0A-0817-487D-B802-60C3034E57FD}" name="Team" dataDxfId="215" totalsRowDxfId="214"/>
    <tableColumn id="2" xr3:uid="{ED5B6218-C4DA-4A5B-AD24-1BA83644B765}" name="Buddy" dataDxfId="213" totalsRowDxfId="212"/>
    <tableColumn id="3" xr3:uid="{B244F002-481A-40A2-B0CE-4DEB86C34991}" name="Ma" totalsRowFunction="sum" dataDxfId="211" totalsRowDxfId="210"/>
    <tableColumn id="4" xr3:uid="{7ABE28F1-D657-4B3D-980E-836C56C1E67B}" name="Di" totalsRowFunction="sum" dataDxfId="209" totalsRowDxfId="208"/>
    <tableColumn id="5" xr3:uid="{FA4D604D-4AD9-469B-A610-A1565F236965}" name="Wo" totalsRowFunction="sum" dataDxfId="207" totalsRowDxfId="206"/>
    <tableColumn id="6" xr3:uid="{A1E7AD17-A29A-45AE-B3DE-6EEA1E75570D}" name="Do" totalsRowFunction="sum" dataDxfId="205" totalsRowDxfId="204"/>
    <tableColumn id="7" xr3:uid="{AF0A5258-8AEB-4BB7-AF53-A7816FEA4846}" name="Vr" totalsRowFunction="sum" dataDxfId="203" totalsRowDxfId="202"/>
    <tableColumn id="8" xr3:uid="{A0434DC5-1C78-44FF-A8B6-E323D66622C7}" name="Za" totalsRowFunction="sum" dataDxfId="201" totalsRowDxfId="200"/>
    <tableColumn id="9" xr3:uid="{C31E790C-9CAF-4FE6-A0EA-2BAD662D856E}" name="Zo" totalsRowFunction="sum" dataDxfId="199" totalsRowDxfId="198"/>
    <tableColumn id="10" xr3:uid="{4B9C5B8B-07BA-4CF2-BC44-6DD8BB3A3078}" name="Ma2" totalsRowFunction="sum" dataDxfId="197" totalsRowDxfId="196"/>
    <tableColumn id="11" xr3:uid="{5C37E6CA-3EA8-4318-9DBB-A465F9A9FD5A}" name="Di2" totalsRowFunction="sum" dataDxfId="195" totalsRowDxfId="194"/>
    <tableColumn id="12" xr3:uid="{CC106327-7A6A-401E-8B6D-A8F26D621777}" name="Wo2" totalsRowFunction="sum" dataDxfId="193" totalsRowDxfId="192"/>
    <tableColumn id="13" xr3:uid="{0B1E6755-9E36-457B-8CDA-467AA342127D}" name="Do2" totalsRowFunction="sum" dataDxfId="191" totalsRowDxfId="190"/>
    <tableColumn id="14" xr3:uid="{8E2067AB-439C-4354-B6B3-4D8AFCFCD9DC}" name="Vr2" totalsRowFunction="sum" dataDxfId="189" totalsRowDxfId="188"/>
    <tableColumn id="15" xr3:uid="{71239728-611D-4ACA-AEF4-6F26CDD5C352}" name="Za2" totalsRowFunction="sum" dataDxfId="187" totalsRowDxfId="186"/>
    <tableColumn id="16" xr3:uid="{42E510CA-723F-49C7-8880-2090503417DC}" name="Zo2" totalsRowFunction="sum" dataDxfId="185" totalsRowDxfId="184"/>
    <tableColumn id="17" xr3:uid="{F510B2B8-68C0-4B91-A049-B967A4A32854}" name="Ma3" totalsRowFunction="sum" dataDxfId="183" totalsRowDxfId="182"/>
    <tableColumn id="18" xr3:uid="{5B9B4B77-52F2-4FED-A7CA-BDDB08289816}" name="Di3" totalsRowFunction="sum" dataDxfId="181" totalsRowDxfId="180"/>
    <tableColumn id="19" xr3:uid="{7F2CDAB3-B134-4B68-81C3-2C6E7DAE452C}" name="Wo3" totalsRowFunction="sum" dataDxfId="179" totalsRowDxfId="178"/>
    <tableColumn id="20" xr3:uid="{ED0FD6BA-F3DD-4F8C-90BF-11B617816BB3}" name="Do3" totalsRowFunction="sum" dataDxfId="177" totalsRowDxfId="176"/>
    <tableColumn id="21" xr3:uid="{45DD0439-FED6-4349-A5BB-E8F46A21E9D8}" name="Vr3" totalsRowFunction="sum" dataDxfId="175" totalsRowDxfId="174"/>
    <tableColumn id="22" xr3:uid="{E5E43BC8-0EC4-4C5F-BEF1-C75B637FBD0D}" name="Za3" totalsRowFunction="sum" dataDxfId="173" totalsRowDxfId="172"/>
    <tableColumn id="23" xr3:uid="{7A8D0EC5-9793-490C-8506-0818EAF7D827}" name="Zo3" totalsRowFunction="sum" dataDxfId="171" totalsRowDxfId="170"/>
    <tableColumn id="24" xr3:uid="{971066D1-0639-425C-992F-2A7D3C8C4BDD}" name="Ma4" totalsRowFunction="sum" dataDxfId="169" totalsRowDxfId="168"/>
    <tableColumn id="25" xr3:uid="{491F9C3E-3584-4364-A872-FAD6BED738FB}" name="Di4" totalsRowFunction="sum" dataDxfId="167" totalsRowDxfId="166"/>
    <tableColumn id="26" xr3:uid="{69A3BE56-84BC-4411-92F7-B328EDB1C68A}" name="Wo4" totalsRowFunction="sum" dataDxfId="165" totalsRowDxfId="164"/>
    <tableColumn id="27" xr3:uid="{BD7BBE3F-C24D-484A-B2F9-3165A7B88714}" name="Do4" totalsRowFunction="sum" dataDxfId="163" totalsRowDxfId="162"/>
    <tableColumn id="28" xr3:uid="{F227537B-91C3-4F08-9F8D-10CBADB7655C}" name="Vr4" totalsRowFunction="sum" dataDxfId="161" totalsRowDxfId="160"/>
    <tableColumn id="29" xr3:uid="{C5E47DC9-1184-4141-BC1D-ED223E33B795}" name="Za4" totalsRowFunction="sum" dataDxfId="159" totalsRowDxfId="158"/>
    <tableColumn id="30" xr3:uid="{0454C0C4-724B-4099-8599-0803B8147B11}" name="Zo4" totalsRowFunction="sum" dataDxfId="157" totalsRowDxfId="156"/>
    <tableColumn id="31" xr3:uid="{E59CDD28-735B-4B56-ABE2-462015704202}" name="Ma5" totalsRowFunction="sum" dataDxfId="155" totalsRowDxfId="154"/>
    <tableColumn id="32" xr3:uid="{7D25A259-67B4-4F78-B7CF-E8BF2A646ACE}" name="Di5" totalsRowFunction="sum" dataDxfId="153" totalsRowDxfId="152"/>
    <tableColumn id="33" xr3:uid="{7342DCA1-61C1-45A0-9483-97FC19B786A6}" name="Wo5" totalsRowFunction="sum" dataDxfId="151" totalsRowDxfId="150"/>
    <tableColumn id="34" xr3:uid="{364517B6-5298-4F75-8364-33E3CE3D2BD1}" name="Do5" totalsRowFunction="sum" dataDxfId="149" totalsRowDxfId="148"/>
    <tableColumn id="35" xr3:uid="{12066797-5DDE-4404-855A-842DDA747D46}" name="Vr5" totalsRowFunction="sum" dataDxfId="147" totalsRowDxfId="146"/>
    <tableColumn id="36" xr3:uid="{8639AE19-6C75-41FC-9F59-75542471C2A6}" name="Za5" totalsRowFunction="sum" dataDxfId="145" totalsRowDxfId="144"/>
    <tableColumn id="37" xr3:uid="{B1239DF6-F26E-4880-B809-F0AEDA24E3F7}" name="Zo5" totalsRowFunction="sum" dataDxfId="143" totalsRowDxfId="142"/>
    <tableColumn id="38" xr3:uid="{AA13396B-5D5A-4E75-A5DD-D0B57B439F2F}" name="Ma6" totalsRowFunction="sum" dataDxfId="141" totalsRowDxfId="140"/>
    <tableColumn id="39" xr3:uid="{34E1878A-9726-45F2-9069-997FEDD560CE}" name="Di6" totalsRowFunction="sum" dataDxfId="139" totalsRowDxfId="138"/>
    <tableColumn id="40" xr3:uid="{8213E5F5-FFA5-4B7A-90EF-852BAD44FECD}" name="Wo6" totalsRowFunction="sum" dataDxfId="137" totalsRowDxfId="136"/>
    <tableColumn id="41" xr3:uid="{2DB012A7-3878-47C3-BEDE-57EEC1A115D8}" name="Do6" totalsRowFunction="sum" dataDxfId="135" totalsRowDxfId="134"/>
    <tableColumn id="42" xr3:uid="{170C07B0-B4D4-492D-83E7-98B1467AB0D9}" name="Vr6" totalsRowFunction="sum" dataDxfId="133" totalsRowDxfId="132"/>
    <tableColumn id="43" xr3:uid="{E353A005-D58E-476D-8C7C-DD2F3F33356F}" name="Za6" totalsRowFunction="sum" dataDxfId="131" totalsRowDxfId="130"/>
    <tableColumn id="44" xr3:uid="{AAFA3917-9FB9-4019-9B21-D0225BB14774}" name="Zo6" totalsRowFunction="sum" dataDxfId="129" totalsRowDxfId="128"/>
    <tableColumn id="45" xr3:uid="{84FA667C-5C50-4C3D-842A-B00A74ECA852}" name="Ma7" totalsRowFunction="sum" dataDxfId="127" totalsRowDxfId="126"/>
    <tableColumn id="46" xr3:uid="{91269AAE-EA8A-403D-8489-14327EAA8279}" name="Di7" totalsRowFunction="sum" dataDxfId="125" totalsRowDxfId="124"/>
    <tableColumn id="47" xr3:uid="{B21E3D04-3998-4460-9E9D-C1DFB73F8235}" name="Wo7" totalsRowFunction="sum" dataDxfId="123" totalsRowDxfId="122"/>
    <tableColumn id="48" xr3:uid="{E05E5770-BA0D-484A-B805-F94965DE69C1}" name="Do7" totalsRowFunction="sum" dataDxfId="121" totalsRowDxfId="120"/>
    <tableColumn id="49" xr3:uid="{415F2690-FCCD-40B0-AA06-1FDE179EAE69}" name="Vr7" totalsRowFunction="sum" dataDxfId="119" totalsRowDxfId="118"/>
    <tableColumn id="50" xr3:uid="{A7C69526-86D4-4E7E-849E-923C0CEF0D45}" name="Za7" totalsRowFunction="sum" dataDxfId="117" totalsRowDxfId="116"/>
    <tableColumn id="51" xr3:uid="{904845E6-4B4E-4A65-9FE3-3B82F36BE01A}" name="Zo7" totalsRowFunction="sum" dataDxfId="115" totalsRowDxfId="114"/>
    <tableColumn id="52" xr3:uid="{860EC941-FE79-4982-9493-D1E6BADDD2C3}" name="Ma8" totalsRowFunction="sum" dataDxfId="113" totalsRowDxfId="112"/>
    <tableColumn id="53" xr3:uid="{02F520EC-BD72-4919-B3B6-AB0F5163BE5E}" name="Di8" totalsRowFunction="sum" dataDxfId="111" totalsRowDxfId="110"/>
    <tableColumn id="54" xr3:uid="{9D503BE3-B04A-4A24-B9A9-642BABEAFA9B}" name="Wo8" totalsRowFunction="sum" dataDxfId="109" totalsRowDxfId="108"/>
    <tableColumn id="55" xr3:uid="{72E603B1-2B04-4E3E-8744-53FC813C160D}" name="Do8" totalsRowFunction="sum" dataDxfId="107" totalsRowDxfId="106"/>
    <tableColumn id="56" xr3:uid="{3943728D-A16F-468B-92D4-4C438442DD8C}" name="Vr8" totalsRowFunction="sum" dataDxfId="105" totalsRowDxfId="104"/>
    <tableColumn id="57" xr3:uid="{D286D1F4-08C6-44CE-94A6-2A072B98E6BD}" name="Za8" totalsRowFunction="sum" dataDxfId="103" totalsRowDxfId="102"/>
    <tableColumn id="58" xr3:uid="{FBC0C8EC-7EC1-4AF3-9102-CCD5E2987EF2}" name="Zo8" totalsRowFunction="sum" dataDxfId="101" totalsRowDxfId="100"/>
    <tableColumn id="59" xr3:uid="{404027E0-4C3B-49A0-92E2-49ECE9FDE107}" name="Ma9" totalsRowFunction="sum" dataDxfId="99" totalsRowDxfId="98"/>
    <tableColumn id="60" xr3:uid="{55C8839B-B47F-4E18-9C1F-6EF5A7A48DA0}" name="Di9" totalsRowFunction="sum" dataDxfId="97" totalsRowDxfId="96"/>
    <tableColumn id="61" xr3:uid="{E1D4CB5C-1FDB-4278-BA2A-F23F7AF4C753}" name="Wo9" totalsRowFunction="sum" dataDxfId="95" totalsRowDxfId="94"/>
    <tableColumn id="62" xr3:uid="{E0A934C3-4829-4E5C-952E-85C072905F71}" name="Do9" totalsRowFunction="sum" dataDxfId="93" totalsRowDxfId="92"/>
    <tableColumn id="63" xr3:uid="{EC7BDB4F-B1A7-46C8-976D-C78254E0D904}" name="Vr9" totalsRowFunction="sum" dataDxfId="91" totalsRowDxfId="90"/>
    <tableColumn id="64" xr3:uid="{8B89CDBB-5034-44D7-98E3-5F167D7D1BB2}" name="Za9" totalsRowFunction="sum" dataDxfId="89" totalsRowDxfId="88"/>
    <tableColumn id="65" xr3:uid="{2153EADD-50AE-4D3B-B7E8-1EEBBF50242A}" name="Zo9" totalsRowFunction="sum" dataDxfId="87" totalsRowDxfId="86"/>
    <tableColumn id="66" xr3:uid="{D689FBB8-0BBF-4D66-8E08-F4E3BA6C1FBE}" name="Ma10" totalsRowFunction="sum" dataDxfId="85" totalsRowDxfId="84"/>
    <tableColumn id="67" xr3:uid="{29177DEB-F939-4998-A06D-67EBFD9DB22B}" name="Di10" totalsRowFunction="sum" dataDxfId="83" totalsRowDxfId="82"/>
    <tableColumn id="68" xr3:uid="{AF942C4C-8A90-4E48-952C-4859779A6041}" name="Wo10" totalsRowFunction="sum" dataDxfId="81" totalsRowDxfId="80"/>
    <tableColumn id="69" xr3:uid="{70643E44-9FDA-4798-93EC-6937605DDC27}" name="Do10" totalsRowFunction="sum" dataDxfId="79" totalsRowDxfId="78"/>
    <tableColumn id="70" xr3:uid="{1DD331F3-B1E1-4736-8649-7FF6ED8B4D32}" name="Vr10" totalsRowFunction="sum" dataDxfId="77" totalsRowDxfId="76"/>
    <tableColumn id="71" xr3:uid="{57088D7F-AC95-413F-99F1-E50365C71FAE}" name="Za10" totalsRowFunction="sum" dataDxfId="75" totalsRowDxfId="74"/>
    <tableColumn id="72" xr3:uid="{D891FD93-A89D-4575-9330-7FC3DAB33072}" name="Zo10" totalsRowFunction="sum" dataDxfId="73" totalsRowDxfId="72"/>
    <tableColumn id="73" xr3:uid="{7A228BED-13BD-419A-B7FC-2377C971ED40}" name="Ma11" totalsRowFunction="sum" dataDxfId="71" totalsRowDxfId="70"/>
    <tableColumn id="74" xr3:uid="{63C84701-CAE9-4D64-B63D-25273D674EF7}" name="Di11" totalsRowFunction="sum" dataDxfId="69" totalsRowDxfId="68"/>
    <tableColumn id="75" xr3:uid="{B2ED3597-7000-4E60-BFA0-F0F6C821DE3B}" name="Wo11" totalsRowFunction="sum" dataDxfId="67" totalsRowDxfId="66"/>
    <tableColumn id="76" xr3:uid="{4DB61DA0-2163-4BB6-BABF-A28957A5A247}" name="Do11" totalsRowFunction="sum" dataDxfId="65" totalsRowDxfId="64"/>
    <tableColumn id="77" xr3:uid="{6F291A82-38F2-4ECD-AE67-3F0B4DBDE198}" name="Vr11" totalsRowFunction="sum" dataDxfId="63" totalsRowDxfId="62"/>
    <tableColumn id="78" xr3:uid="{C7194B0F-5E6D-465F-81DA-2C989FE3DBE6}" name="Za11" totalsRowFunction="sum" dataDxfId="61" totalsRowDxfId="60"/>
    <tableColumn id="79" xr3:uid="{AC0448A6-09CA-4A34-AD21-87FAC6D17309}" name="Zo11" totalsRowFunction="sum" dataDxfId="59" totalsRowDxfId="58"/>
    <tableColumn id="80" xr3:uid="{59FBE05A-93BB-4CC4-B3DD-5EE7BCC2CB47}" name="Ma12" totalsRowFunction="sum" dataDxfId="57" totalsRowDxfId="56"/>
    <tableColumn id="81" xr3:uid="{8DC3FF8D-BA7A-4EB8-8A32-1841BDFD8F74}" name="Di12" totalsRowFunction="sum" dataDxfId="55" totalsRowDxfId="54"/>
    <tableColumn id="82" xr3:uid="{117DD029-AC50-410B-BAB1-4666BFEA9118}" name="Wo12" totalsRowFunction="sum" dataDxfId="53" totalsRowDxfId="52"/>
    <tableColumn id="83" xr3:uid="{A409F917-9C0F-4F8D-B901-10887364B4FA}" name="Do12" totalsRowFunction="sum" dataDxfId="51" totalsRowDxfId="50"/>
    <tableColumn id="84" xr3:uid="{AA8BCAC2-BD6F-447C-8857-29627F9BACA4}" name="Vr12" totalsRowFunction="sum" dataDxfId="49" totalsRowDxfId="48"/>
    <tableColumn id="85" xr3:uid="{D8E427FA-D488-4B71-91A2-DC01E4FFE405}" name="Za12" totalsRowFunction="sum" dataDxfId="47" totalsRowDxfId="46"/>
    <tableColumn id="86" xr3:uid="{80008C24-0B87-4744-AC1B-BADC8F12C977}" name="Zo12" totalsRowFunction="sum" dataDxfId="45" totalsRowDxfId="44"/>
    <tableColumn id="87" xr3:uid="{5D4566CA-23C4-42C1-8AF3-2EFC2E953C1E}" name="Ma13" totalsRowFunction="sum" dataDxfId="43" totalsRowDxfId="42"/>
    <tableColumn id="88" xr3:uid="{A2D19B9F-5BD7-41DA-997C-A623FC4E22AD}" name="Di13" totalsRowFunction="sum" dataDxfId="41" totalsRowDxfId="40"/>
    <tableColumn id="89" xr3:uid="{46FC101F-FBE2-48EF-B96B-5342C61CECF7}" name="Wo13" totalsRowFunction="sum" dataDxfId="39" totalsRowDxfId="38"/>
    <tableColumn id="90" xr3:uid="{08CB63A1-FA39-40F5-9150-87AC97E954F7}" name="Do13" totalsRowFunction="sum" dataDxfId="37" totalsRowDxfId="36"/>
    <tableColumn id="91" xr3:uid="{15D63655-E5C2-49A8-94B7-15C28F6CEB4B}" name="Vr13" totalsRowFunction="sum" dataDxfId="35" totalsRowDxfId="34"/>
    <tableColumn id="92" xr3:uid="{9570D08A-3AA0-412B-9B9C-66FB87F2CE37}" name="Za13" totalsRowFunction="sum" dataDxfId="33" totalsRowDxfId="32"/>
    <tableColumn id="93" xr3:uid="{813F0B9A-E397-42C9-8687-9D44AF3F0C4A}" name="Zo13" totalsRowFunction="sum" dataDxfId="31" totalsRowDxfId="30"/>
    <tableColumn id="94" xr3:uid="{159F8B4B-E285-4705-B877-7F7F2A61349B}" name="Ma14" totalsRowFunction="sum" dataDxfId="29" totalsRowDxfId="28"/>
    <tableColumn id="95" xr3:uid="{30F75433-B84C-43B6-9D02-DB8C108F1BB4}" name="Di14" totalsRowFunction="sum" dataDxfId="27" totalsRowDxfId="26"/>
    <tableColumn id="96" xr3:uid="{3B4FDF0A-AF57-479F-A478-D081B5BA043F}" name="Wo14" totalsRowFunction="sum" dataDxfId="25" totalsRowDxfId="24"/>
    <tableColumn id="97" xr3:uid="{58CCB028-E0A3-4590-9528-FBD960D372D3}" name="Do14" totalsRowFunction="sum" dataDxfId="23" totalsRowDxfId="22"/>
    <tableColumn id="98" xr3:uid="{421A4412-C0A7-4BDC-B2E6-022F86525366}" name="Vr14" totalsRowFunction="sum" dataDxfId="21" totalsRowDxfId="20"/>
    <tableColumn id="99" xr3:uid="{1C04BB03-FC3F-426A-9B6B-E28FC34AEDE0}" name="Za14" totalsRowFunction="sum" dataDxfId="19" totalsRowDxfId="18"/>
    <tableColumn id="100" xr3:uid="{8EBDE1F6-B4F6-4601-8126-404A841DE062}" name="Zo14" totalsRowFunction="sum" dataDxfId="17" totalsRowDxfId="16"/>
    <tableColumn id="101" xr3:uid="{EBE45C30-2800-46FC-93D3-6725D724A0BD}" name="Ma15" totalsRowFunction="sum" dataDxfId="15" totalsRowDxfId="14"/>
    <tableColumn id="102" xr3:uid="{D289B17B-7A0C-4F08-8A3A-990A30608D52}" name="Di15" totalsRowFunction="sum" dataDxfId="13" totalsRowDxfId="12"/>
    <tableColumn id="103" xr3:uid="{6700EED6-15D6-4053-BA9C-A62CD298025A}" name="Wo15" totalsRowFunction="sum" dataDxfId="11" totalsRowDxfId="10"/>
    <tableColumn id="104" xr3:uid="{4ED5270B-E142-4FB1-82AE-72075F166690}" name="Do15" totalsRowFunction="sum" dataDxfId="9" totalsRowDxfId="8"/>
    <tableColumn id="105" xr3:uid="{B68B4541-2BFA-4028-8DDB-B63650D410D6}" name="Vr15" totalsRowFunction="sum" dataDxfId="7" totalsRowDxfId="6"/>
    <tableColumn id="106" xr3:uid="{6B3BAC32-6C24-4DB3-B928-04D9F6080126}" name="Za15" totalsRowFunction="sum" dataDxfId="5" totalsRowDxfId="4"/>
    <tableColumn id="107" xr3:uid="{475C4DF6-5248-4FEA-9AED-140359AF71CE}" name="Zo15" totalsRowFunction="sum" dataDxfId="3" totalsRowDxfId="2"/>
    <tableColumn id="108" xr3:uid="{42722586-5CDE-4AEF-B3B5-7303A03A6BD7}" name="Totaal" totalsRowFunction="sum" dataDxfId="1" totalsRowDxfId="0">
      <calculatedColumnFormula>SUM(Tabel3[[#This Row],[Ma]:[Zo15]])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BF1C-9906-42DB-B95B-993DD9D23149}">
  <sheetPr>
    <pageSetUpPr fitToPage="1"/>
  </sheetPr>
  <dimension ref="A1:DE105"/>
  <sheetViews>
    <sheetView tabSelected="1" topLeftCell="A6" zoomScaleNormal="100" workbookViewId="0">
      <pane xSplit="1" topLeftCell="AX1" activePane="topRight" state="frozen"/>
      <selection activeCell="A31" sqref="A31"/>
      <selection pane="topRight" activeCell="BI12" sqref="BI12"/>
    </sheetView>
  </sheetViews>
  <sheetFormatPr defaultRowHeight="14.4" x14ac:dyDescent="0.3"/>
  <cols>
    <col min="1" max="1" width="28.88671875" style="37" bestFit="1" customWidth="1"/>
    <col min="2" max="2" width="11.109375" style="37" bestFit="1" customWidth="1"/>
    <col min="3" max="3" width="8.88671875" style="37" bestFit="1" customWidth="1"/>
    <col min="4" max="108" width="5.6640625" customWidth="1"/>
  </cols>
  <sheetData>
    <row r="1" spans="1:109" ht="93.6" x14ac:dyDescent="0.3">
      <c r="D1" s="1" t="s">
        <v>106</v>
      </c>
      <c r="E1" s="1" t="s">
        <v>107</v>
      </c>
      <c r="F1" s="1" t="s">
        <v>108</v>
      </c>
      <c r="DE1" s="2"/>
    </row>
    <row r="2" spans="1:109" x14ac:dyDescent="0.3">
      <c r="C2" s="37" t="s">
        <v>215</v>
      </c>
      <c r="D2" s="12"/>
      <c r="E2" s="11"/>
      <c r="F2" s="4"/>
    </row>
    <row r="3" spans="1:109" x14ac:dyDescent="0.3">
      <c r="C3" s="37" t="s">
        <v>216</v>
      </c>
      <c r="D3" s="5"/>
      <c r="E3" s="10"/>
      <c r="F3" s="6"/>
      <c r="H3" t="s">
        <v>110</v>
      </c>
    </row>
    <row r="4" spans="1:109" x14ac:dyDescent="0.3">
      <c r="C4" s="37" t="s">
        <v>217</v>
      </c>
      <c r="D4" s="46"/>
      <c r="H4" t="s">
        <v>111</v>
      </c>
    </row>
    <row r="5" spans="1:109" ht="15" thickBot="1" x14ac:dyDescent="0.35"/>
    <row r="6" spans="1:109" ht="15" thickTop="1" x14ac:dyDescent="0.3">
      <c r="D6" s="56">
        <v>47</v>
      </c>
      <c r="E6" s="57"/>
      <c r="F6" s="57"/>
      <c r="G6" s="57"/>
      <c r="H6" s="57"/>
      <c r="I6" s="57"/>
      <c r="J6" s="58"/>
      <c r="K6" s="56">
        <v>48</v>
      </c>
      <c r="L6" s="57"/>
      <c r="M6" s="57"/>
      <c r="N6" s="57"/>
      <c r="O6" s="57"/>
      <c r="P6" s="57"/>
      <c r="Q6" s="58"/>
      <c r="R6" s="56">
        <v>49</v>
      </c>
      <c r="S6" s="57"/>
      <c r="T6" s="57"/>
      <c r="U6" s="57"/>
      <c r="V6" s="57"/>
      <c r="W6" s="57"/>
      <c r="X6" s="58"/>
      <c r="Y6" s="56">
        <v>50</v>
      </c>
      <c r="Z6" s="57"/>
      <c r="AA6" s="57"/>
      <c r="AB6" s="57"/>
      <c r="AC6" s="57"/>
      <c r="AD6" s="57"/>
      <c r="AE6" s="58"/>
      <c r="AF6" s="56">
        <v>51</v>
      </c>
      <c r="AG6" s="57"/>
      <c r="AH6" s="57"/>
      <c r="AI6" s="57"/>
      <c r="AJ6" s="57"/>
      <c r="AK6" s="57"/>
      <c r="AL6" s="58"/>
      <c r="AM6" s="56">
        <v>52</v>
      </c>
      <c r="AN6" s="57"/>
      <c r="AO6" s="57"/>
      <c r="AP6" s="57"/>
      <c r="AQ6" s="57"/>
      <c r="AR6" s="57"/>
      <c r="AS6" s="58"/>
      <c r="AT6" s="56">
        <v>53</v>
      </c>
      <c r="AU6" s="57"/>
      <c r="AV6" s="57"/>
      <c r="AW6" s="57"/>
      <c r="AX6" s="57"/>
      <c r="AY6" s="57"/>
      <c r="AZ6" s="58"/>
      <c r="BA6" s="56">
        <v>1</v>
      </c>
      <c r="BB6" s="57"/>
      <c r="BC6" s="57"/>
      <c r="BD6" s="57"/>
      <c r="BE6" s="57"/>
      <c r="BF6" s="57"/>
      <c r="BG6" s="58"/>
      <c r="BH6" s="56">
        <v>2</v>
      </c>
      <c r="BI6" s="57"/>
      <c r="BJ6" s="57"/>
      <c r="BK6" s="57"/>
      <c r="BL6" s="57"/>
      <c r="BM6" s="57"/>
      <c r="BN6" s="58"/>
      <c r="BO6" s="56">
        <v>3</v>
      </c>
      <c r="BP6" s="57"/>
      <c r="BQ6" s="57"/>
      <c r="BR6" s="57"/>
      <c r="BS6" s="57"/>
      <c r="BT6" s="57"/>
      <c r="BU6" s="58"/>
      <c r="BV6" s="56">
        <v>4</v>
      </c>
      <c r="BW6" s="57"/>
      <c r="BX6" s="57"/>
      <c r="BY6" s="57"/>
      <c r="BZ6" s="57"/>
      <c r="CA6" s="57"/>
      <c r="CB6" s="58"/>
      <c r="CC6" s="56">
        <v>5</v>
      </c>
      <c r="CD6" s="57"/>
      <c r="CE6" s="57"/>
      <c r="CF6" s="57"/>
      <c r="CG6" s="57"/>
      <c r="CH6" s="57"/>
      <c r="CI6" s="58"/>
      <c r="CJ6" s="56">
        <v>6</v>
      </c>
      <c r="CK6" s="57"/>
      <c r="CL6" s="57"/>
      <c r="CM6" s="57"/>
      <c r="CN6" s="57"/>
      <c r="CO6" s="57"/>
      <c r="CP6" s="58"/>
      <c r="CQ6" s="56">
        <v>7</v>
      </c>
      <c r="CR6" s="57"/>
      <c r="CS6" s="57"/>
      <c r="CT6" s="57"/>
      <c r="CU6" s="57"/>
      <c r="CV6" s="57"/>
      <c r="CW6" s="58"/>
      <c r="CX6" s="56">
        <v>8</v>
      </c>
      <c r="CY6" s="57"/>
      <c r="CZ6" s="57"/>
      <c r="DA6" s="57"/>
      <c r="DB6" s="57"/>
      <c r="DC6" s="57"/>
      <c r="DD6" s="58"/>
    </row>
    <row r="7" spans="1:109" ht="62.25" customHeight="1" x14ac:dyDescent="0.3">
      <c r="D7" s="28">
        <v>44151</v>
      </c>
      <c r="E7" s="29">
        <v>44152</v>
      </c>
      <c r="F7" s="29">
        <v>44153</v>
      </c>
      <c r="G7" s="29">
        <v>44154</v>
      </c>
      <c r="H7" s="29">
        <v>44155</v>
      </c>
      <c r="I7" s="29">
        <v>44156</v>
      </c>
      <c r="J7" s="30">
        <v>44157</v>
      </c>
      <c r="K7" s="28">
        <v>44158</v>
      </c>
      <c r="L7" s="29">
        <v>44159</v>
      </c>
      <c r="M7" s="29">
        <v>44160</v>
      </c>
      <c r="N7" s="29">
        <v>44161</v>
      </c>
      <c r="O7" s="29">
        <v>44162</v>
      </c>
      <c r="P7" s="29">
        <v>44163</v>
      </c>
      <c r="Q7" s="30">
        <v>44164</v>
      </c>
      <c r="R7" s="28">
        <v>44165</v>
      </c>
      <c r="S7" s="29">
        <v>44166</v>
      </c>
      <c r="T7" s="29">
        <v>44167</v>
      </c>
      <c r="U7" s="29">
        <v>44168</v>
      </c>
      <c r="V7" s="29">
        <v>44169</v>
      </c>
      <c r="W7" s="29">
        <v>44170</v>
      </c>
      <c r="X7" s="30">
        <v>44171</v>
      </c>
      <c r="Y7" s="28">
        <v>44172</v>
      </c>
      <c r="Z7" s="29">
        <v>44173</v>
      </c>
      <c r="AA7" s="29">
        <v>44174</v>
      </c>
      <c r="AB7" s="29">
        <v>44175</v>
      </c>
      <c r="AC7" s="29">
        <v>44176</v>
      </c>
      <c r="AD7" s="29">
        <v>44177</v>
      </c>
      <c r="AE7" s="30">
        <v>44178</v>
      </c>
      <c r="AF7" s="28">
        <v>44179</v>
      </c>
      <c r="AG7" s="29">
        <v>44180</v>
      </c>
      <c r="AH7" s="29">
        <v>44181</v>
      </c>
      <c r="AI7" s="29">
        <v>44182</v>
      </c>
      <c r="AJ7" s="29">
        <v>44183</v>
      </c>
      <c r="AK7" s="29">
        <v>44184</v>
      </c>
      <c r="AL7" s="30">
        <v>44185</v>
      </c>
      <c r="AM7" s="28">
        <v>44186</v>
      </c>
      <c r="AN7" s="29">
        <v>44187</v>
      </c>
      <c r="AO7" s="29">
        <v>44188</v>
      </c>
      <c r="AP7" s="29">
        <v>44189</v>
      </c>
      <c r="AQ7" s="29">
        <v>44190</v>
      </c>
      <c r="AR7" s="29">
        <v>44191</v>
      </c>
      <c r="AS7" s="30">
        <v>44192</v>
      </c>
      <c r="AT7" s="28">
        <v>44193</v>
      </c>
      <c r="AU7" s="29">
        <v>44194</v>
      </c>
      <c r="AV7" s="29">
        <v>44195</v>
      </c>
      <c r="AW7" s="29">
        <v>44196</v>
      </c>
      <c r="AX7" s="29">
        <v>44197</v>
      </c>
      <c r="AY7" s="29">
        <v>44198</v>
      </c>
      <c r="AZ7" s="30">
        <v>44199</v>
      </c>
      <c r="BA7" s="28">
        <v>44200</v>
      </c>
      <c r="BB7" s="29">
        <v>44201</v>
      </c>
      <c r="BC7" s="29">
        <v>44202</v>
      </c>
      <c r="BD7" s="29">
        <v>44203</v>
      </c>
      <c r="BE7" s="29">
        <v>44204</v>
      </c>
      <c r="BF7" s="29">
        <v>44205</v>
      </c>
      <c r="BG7" s="30">
        <v>44206</v>
      </c>
      <c r="BH7" s="28">
        <v>44207</v>
      </c>
      <c r="BI7" s="29">
        <v>44208</v>
      </c>
      <c r="BJ7" s="29">
        <v>44209</v>
      </c>
      <c r="BK7" s="29">
        <v>44210</v>
      </c>
      <c r="BL7" s="29">
        <v>44211</v>
      </c>
      <c r="BM7" s="29">
        <v>44212</v>
      </c>
      <c r="BN7" s="30">
        <v>44213</v>
      </c>
      <c r="BO7" s="28">
        <v>44214</v>
      </c>
      <c r="BP7" s="29">
        <v>44215</v>
      </c>
      <c r="BQ7" s="29">
        <v>44216</v>
      </c>
      <c r="BR7" s="29">
        <v>44217</v>
      </c>
      <c r="BS7" s="29">
        <v>44218</v>
      </c>
      <c r="BT7" s="29">
        <v>44219</v>
      </c>
      <c r="BU7" s="30">
        <v>44220</v>
      </c>
      <c r="BV7" s="28">
        <v>44221</v>
      </c>
      <c r="BW7" s="29">
        <v>44222</v>
      </c>
      <c r="BX7" s="29">
        <v>44223</v>
      </c>
      <c r="BY7" s="29">
        <v>44224</v>
      </c>
      <c r="BZ7" s="29">
        <v>44225</v>
      </c>
      <c r="CA7" s="29">
        <v>44226</v>
      </c>
      <c r="CB7" s="30">
        <v>44227</v>
      </c>
      <c r="CC7" s="28">
        <v>44228</v>
      </c>
      <c r="CD7" s="29">
        <v>44229</v>
      </c>
      <c r="CE7" s="29">
        <v>44230</v>
      </c>
      <c r="CF7" s="29">
        <v>44231</v>
      </c>
      <c r="CG7" s="29">
        <v>44232</v>
      </c>
      <c r="CH7" s="29">
        <v>44233</v>
      </c>
      <c r="CI7" s="30">
        <v>44234</v>
      </c>
      <c r="CJ7" s="28">
        <v>44235</v>
      </c>
      <c r="CK7" s="29">
        <v>44236</v>
      </c>
      <c r="CL7" s="29">
        <v>44237</v>
      </c>
      <c r="CM7" s="29">
        <v>44238</v>
      </c>
      <c r="CN7" s="29">
        <v>44239</v>
      </c>
      <c r="CO7" s="29">
        <v>44240</v>
      </c>
      <c r="CP7" s="30">
        <v>44241</v>
      </c>
      <c r="CQ7" s="28">
        <v>44242</v>
      </c>
      <c r="CR7" s="29">
        <v>44243</v>
      </c>
      <c r="CS7" s="29">
        <v>44244</v>
      </c>
      <c r="CT7" s="29">
        <v>44245</v>
      </c>
      <c r="CU7" s="29">
        <v>44246</v>
      </c>
      <c r="CV7" s="29">
        <v>44247</v>
      </c>
      <c r="CW7" s="30">
        <v>44248</v>
      </c>
      <c r="CX7" s="28">
        <v>44249</v>
      </c>
      <c r="CY7" s="29">
        <v>44250</v>
      </c>
      <c r="CZ7" s="29">
        <v>44251</v>
      </c>
      <c r="DA7" s="29">
        <v>44252</v>
      </c>
      <c r="DB7" s="29">
        <v>44253</v>
      </c>
      <c r="DC7" s="29">
        <v>44254</v>
      </c>
      <c r="DD7" s="30">
        <v>44255</v>
      </c>
    </row>
    <row r="8" spans="1:109" x14ac:dyDescent="0.3">
      <c r="A8" s="37" t="s">
        <v>0</v>
      </c>
      <c r="B8" s="37" t="s">
        <v>208</v>
      </c>
      <c r="C8" s="37" t="s">
        <v>205</v>
      </c>
      <c r="D8" s="7" t="s">
        <v>2</v>
      </c>
      <c r="E8" s="3" t="s">
        <v>3</v>
      </c>
      <c r="F8" s="3" t="s">
        <v>4</v>
      </c>
      <c r="G8" s="3" t="s">
        <v>1</v>
      </c>
      <c r="H8" s="3" t="s">
        <v>5</v>
      </c>
      <c r="I8" s="3" t="s">
        <v>6</v>
      </c>
      <c r="J8" s="8" t="s">
        <v>7</v>
      </c>
      <c r="K8" s="7" t="s">
        <v>8</v>
      </c>
      <c r="L8" s="3" t="s">
        <v>22</v>
      </c>
      <c r="M8" s="3" t="s">
        <v>23</v>
      </c>
      <c r="N8" s="3" t="s">
        <v>24</v>
      </c>
      <c r="O8" s="3" t="s">
        <v>25</v>
      </c>
      <c r="P8" s="3" t="s">
        <v>26</v>
      </c>
      <c r="Q8" s="8" t="s">
        <v>27</v>
      </c>
      <c r="R8" s="7" t="s">
        <v>28</v>
      </c>
      <c r="S8" s="3" t="s">
        <v>9</v>
      </c>
      <c r="T8" s="3" t="s">
        <v>29</v>
      </c>
      <c r="U8" s="3" t="s">
        <v>30</v>
      </c>
      <c r="V8" s="3" t="s">
        <v>31</v>
      </c>
      <c r="W8" s="3" t="s">
        <v>32</v>
      </c>
      <c r="X8" s="8" t="s">
        <v>33</v>
      </c>
      <c r="Y8" s="7" t="s">
        <v>34</v>
      </c>
      <c r="Z8" s="3" t="s">
        <v>35</v>
      </c>
      <c r="AA8" s="3" t="s">
        <v>10</v>
      </c>
      <c r="AB8" s="3" t="s">
        <v>36</v>
      </c>
      <c r="AC8" s="3" t="s">
        <v>37</v>
      </c>
      <c r="AD8" s="3" t="s">
        <v>38</v>
      </c>
      <c r="AE8" s="8" t="s">
        <v>39</v>
      </c>
      <c r="AF8" s="7" t="s">
        <v>40</v>
      </c>
      <c r="AG8" s="3" t="s">
        <v>41</v>
      </c>
      <c r="AH8" s="3" t="s">
        <v>42</v>
      </c>
      <c r="AI8" s="3" t="s">
        <v>11</v>
      </c>
      <c r="AJ8" s="3" t="s">
        <v>43</v>
      </c>
      <c r="AK8" s="3" t="s">
        <v>44</v>
      </c>
      <c r="AL8" s="8" t="s">
        <v>45</v>
      </c>
      <c r="AM8" s="7" t="s">
        <v>46</v>
      </c>
      <c r="AN8" s="3" t="s">
        <v>47</v>
      </c>
      <c r="AO8" s="3" t="s">
        <v>48</v>
      </c>
      <c r="AP8" s="3" t="s">
        <v>49</v>
      </c>
      <c r="AQ8" s="3" t="s">
        <v>12</v>
      </c>
      <c r="AR8" s="3" t="s">
        <v>50</v>
      </c>
      <c r="AS8" s="8" t="s">
        <v>51</v>
      </c>
      <c r="AT8" s="7" t="s">
        <v>52</v>
      </c>
      <c r="AU8" s="3" t="s">
        <v>53</v>
      </c>
      <c r="AV8" s="3" t="s">
        <v>54</v>
      </c>
      <c r="AW8" s="3" t="s">
        <v>55</v>
      </c>
      <c r="AX8" s="3" t="s">
        <v>56</v>
      </c>
      <c r="AY8" s="3" t="s">
        <v>13</v>
      </c>
      <c r="AZ8" s="8" t="s">
        <v>57</v>
      </c>
      <c r="BA8" s="7" t="s">
        <v>58</v>
      </c>
      <c r="BB8" s="3" t="s">
        <v>59</v>
      </c>
      <c r="BC8" s="3" t="s">
        <v>60</v>
      </c>
      <c r="BD8" s="3" t="s">
        <v>61</v>
      </c>
      <c r="BE8" s="3" t="s">
        <v>62</v>
      </c>
      <c r="BF8" s="3" t="s">
        <v>63</v>
      </c>
      <c r="BG8" s="8" t="s">
        <v>14</v>
      </c>
      <c r="BH8" s="7" t="s">
        <v>15</v>
      </c>
      <c r="BI8" s="3" t="s">
        <v>64</v>
      </c>
      <c r="BJ8" s="3" t="s">
        <v>65</v>
      </c>
      <c r="BK8" s="3" t="s">
        <v>66</v>
      </c>
      <c r="BL8" s="3" t="s">
        <v>67</v>
      </c>
      <c r="BM8" s="3" t="s">
        <v>68</v>
      </c>
      <c r="BN8" s="8" t="s">
        <v>69</v>
      </c>
      <c r="BO8" s="7" t="s">
        <v>70</v>
      </c>
      <c r="BP8" s="3" t="s">
        <v>16</v>
      </c>
      <c r="BQ8" s="3" t="s">
        <v>71</v>
      </c>
      <c r="BR8" s="3" t="s">
        <v>72</v>
      </c>
      <c r="BS8" s="3" t="s">
        <v>73</v>
      </c>
      <c r="BT8" s="3" t="s">
        <v>74</v>
      </c>
      <c r="BU8" s="8" t="s">
        <v>75</v>
      </c>
      <c r="BV8" s="7" t="s">
        <v>76</v>
      </c>
      <c r="BW8" s="3" t="s">
        <v>77</v>
      </c>
      <c r="BX8" s="3" t="s">
        <v>17</v>
      </c>
      <c r="BY8" s="3" t="s">
        <v>78</v>
      </c>
      <c r="BZ8" s="3" t="s">
        <v>79</v>
      </c>
      <c r="CA8" s="3" t="s">
        <v>80</v>
      </c>
      <c r="CB8" s="8" t="s">
        <v>81</v>
      </c>
      <c r="CC8" s="7" t="s">
        <v>82</v>
      </c>
      <c r="CD8" s="3" t="s">
        <v>83</v>
      </c>
      <c r="CE8" s="3" t="s">
        <v>84</v>
      </c>
      <c r="CF8" s="3" t="s">
        <v>18</v>
      </c>
      <c r="CG8" s="3" t="s">
        <v>85</v>
      </c>
      <c r="CH8" s="3" t="s">
        <v>86</v>
      </c>
      <c r="CI8" s="8" t="s">
        <v>87</v>
      </c>
      <c r="CJ8" s="7" t="s">
        <v>88</v>
      </c>
      <c r="CK8" s="3" t="s">
        <v>89</v>
      </c>
      <c r="CL8" s="3" t="s">
        <v>90</v>
      </c>
      <c r="CM8" s="3" t="s">
        <v>91</v>
      </c>
      <c r="CN8" s="3" t="s">
        <v>19</v>
      </c>
      <c r="CO8" s="3" t="s">
        <v>92</v>
      </c>
      <c r="CP8" s="8" t="s">
        <v>93</v>
      </c>
      <c r="CQ8" s="7" t="s">
        <v>94</v>
      </c>
      <c r="CR8" s="3" t="s">
        <v>95</v>
      </c>
      <c r="CS8" s="3" t="s">
        <v>96</v>
      </c>
      <c r="CT8" s="3" t="s">
        <v>97</v>
      </c>
      <c r="CU8" s="3" t="s">
        <v>98</v>
      </c>
      <c r="CV8" s="3" t="s">
        <v>20</v>
      </c>
      <c r="CW8" s="8" t="s">
        <v>99</v>
      </c>
      <c r="CX8" s="7" t="s">
        <v>100</v>
      </c>
      <c r="CY8" s="3" t="s">
        <v>101</v>
      </c>
      <c r="CZ8" s="3" t="s">
        <v>102</v>
      </c>
      <c r="DA8" s="3" t="s">
        <v>103</v>
      </c>
      <c r="DB8" s="3" t="s">
        <v>104</v>
      </c>
      <c r="DC8" s="3" t="s">
        <v>105</v>
      </c>
      <c r="DD8" s="8" t="s">
        <v>21</v>
      </c>
      <c r="DE8" t="s">
        <v>109</v>
      </c>
    </row>
    <row r="9" spans="1:109" x14ac:dyDescent="0.3">
      <c r="A9" s="37" t="s">
        <v>114</v>
      </c>
      <c r="B9" s="37" t="s">
        <v>209</v>
      </c>
      <c r="C9" s="37" t="s">
        <v>206</v>
      </c>
      <c r="D9" s="13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5">
        <v>0</v>
      </c>
      <c r="K9" s="47">
        <v>1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8">
        <v>0</v>
      </c>
      <c r="R9" s="13">
        <v>0</v>
      </c>
      <c r="S9" s="14">
        <v>0</v>
      </c>
      <c r="T9" s="45">
        <v>1</v>
      </c>
      <c r="U9" s="14">
        <v>0</v>
      </c>
      <c r="V9" s="14">
        <v>0</v>
      </c>
      <c r="W9" s="14">
        <v>0</v>
      </c>
      <c r="X9" s="15">
        <v>0</v>
      </c>
      <c r="Y9" s="47">
        <v>1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8">
        <v>0</v>
      </c>
      <c r="AF9" s="13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5">
        <v>0</v>
      </c>
      <c r="AM9" s="47">
        <v>1</v>
      </c>
      <c r="AN9" s="17">
        <v>0</v>
      </c>
      <c r="AO9" s="17">
        <v>0</v>
      </c>
      <c r="AP9" s="50">
        <v>0</v>
      </c>
      <c r="AQ9" s="50">
        <v>0</v>
      </c>
      <c r="AR9" s="50">
        <v>0</v>
      </c>
      <c r="AS9" s="18">
        <v>0</v>
      </c>
      <c r="AT9" s="13">
        <v>0</v>
      </c>
      <c r="AU9" s="14">
        <v>0</v>
      </c>
      <c r="AV9" s="14">
        <v>0</v>
      </c>
      <c r="AW9" s="50">
        <v>0</v>
      </c>
      <c r="AX9" s="50">
        <v>0</v>
      </c>
      <c r="AY9" s="14">
        <v>0</v>
      </c>
      <c r="AZ9" s="15">
        <v>0</v>
      </c>
      <c r="BA9" s="16">
        <v>0</v>
      </c>
      <c r="BB9" s="17">
        <v>0</v>
      </c>
      <c r="BC9" s="17">
        <v>0</v>
      </c>
      <c r="BD9" s="17">
        <v>0</v>
      </c>
      <c r="BE9" s="17">
        <v>0</v>
      </c>
      <c r="BF9" s="39">
        <v>0</v>
      </c>
      <c r="BG9" s="18">
        <v>0</v>
      </c>
      <c r="BH9" s="13">
        <v>0</v>
      </c>
      <c r="BI9" s="14">
        <v>0</v>
      </c>
      <c r="BJ9" s="14">
        <v>0</v>
      </c>
      <c r="BK9" s="14">
        <v>0</v>
      </c>
      <c r="BL9" s="14">
        <v>0</v>
      </c>
      <c r="BM9" s="15">
        <v>0</v>
      </c>
      <c r="BN9" s="15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8">
        <v>0</v>
      </c>
      <c r="BV9" s="13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5">
        <v>0</v>
      </c>
      <c r="CC9" s="16">
        <v>0</v>
      </c>
      <c r="CD9" s="17">
        <v>0</v>
      </c>
      <c r="CE9" s="17">
        <v>0</v>
      </c>
      <c r="CF9" s="17">
        <v>0</v>
      </c>
      <c r="CG9" s="17">
        <v>0</v>
      </c>
      <c r="CH9" s="23">
        <v>1</v>
      </c>
      <c r="CI9" s="18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5">
        <v>0</v>
      </c>
      <c r="CQ9" s="16">
        <v>0</v>
      </c>
      <c r="CR9" s="17">
        <v>0</v>
      </c>
      <c r="CS9" s="17">
        <v>0</v>
      </c>
      <c r="CT9" s="17">
        <v>0</v>
      </c>
      <c r="CU9" s="17">
        <v>0</v>
      </c>
      <c r="CV9" s="22">
        <v>1</v>
      </c>
      <c r="CW9" s="18">
        <v>0</v>
      </c>
      <c r="CX9" s="13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5">
        <v>0</v>
      </c>
      <c r="DE9" s="19">
        <f>SUM(Tabel3[[#This Row],[Ma]:[Zo15]])</f>
        <v>6</v>
      </c>
    </row>
    <row r="10" spans="1:109" x14ac:dyDescent="0.3">
      <c r="A10" s="37" t="s">
        <v>115</v>
      </c>
      <c r="B10" s="37" t="s">
        <v>211</v>
      </c>
      <c r="C10" s="37" t="s">
        <v>206</v>
      </c>
      <c r="D10" s="13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5">
        <v>0</v>
      </c>
      <c r="K10" s="16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8">
        <v>0</v>
      </c>
      <c r="R10" s="13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5">
        <v>0</v>
      </c>
      <c r="Y10" s="16">
        <v>0</v>
      </c>
      <c r="Z10" s="17">
        <v>0</v>
      </c>
      <c r="AA10" s="17">
        <v>0</v>
      </c>
      <c r="AB10" s="17">
        <v>0</v>
      </c>
      <c r="AC10" s="17">
        <v>0</v>
      </c>
      <c r="AD10" s="45">
        <v>1</v>
      </c>
      <c r="AE10" s="18">
        <v>0</v>
      </c>
      <c r="AF10" s="13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5">
        <v>0</v>
      </c>
      <c r="AM10" s="16">
        <v>0</v>
      </c>
      <c r="AN10" s="17">
        <v>0</v>
      </c>
      <c r="AO10" s="17">
        <v>0</v>
      </c>
      <c r="AP10" s="50">
        <v>0</v>
      </c>
      <c r="AQ10" s="50">
        <v>0</v>
      </c>
      <c r="AR10" s="50">
        <v>0</v>
      </c>
      <c r="AS10" s="18">
        <v>0</v>
      </c>
      <c r="AT10" s="13">
        <v>0</v>
      </c>
      <c r="AU10" s="14">
        <v>0</v>
      </c>
      <c r="AV10" s="14">
        <v>0</v>
      </c>
      <c r="AW10" s="50">
        <v>0</v>
      </c>
      <c r="AX10" s="50">
        <v>0</v>
      </c>
      <c r="AY10" s="14">
        <v>0</v>
      </c>
      <c r="AZ10" s="15">
        <v>0</v>
      </c>
      <c r="BA10" s="16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8">
        <v>0</v>
      </c>
      <c r="BH10" s="14">
        <v>0</v>
      </c>
      <c r="BI10" s="14">
        <v>0</v>
      </c>
      <c r="BJ10" s="14">
        <v>0</v>
      </c>
      <c r="BK10" s="45">
        <v>1</v>
      </c>
      <c r="BL10" s="14">
        <v>0</v>
      </c>
      <c r="BM10" s="14">
        <v>0</v>
      </c>
      <c r="BN10" s="15">
        <v>0</v>
      </c>
      <c r="BO10" s="16">
        <v>0</v>
      </c>
      <c r="BP10" s="17">
        <v>0</v>
      </c>
      <c r="BQ10" s="17">
        <v>0</v>
      </c>
      <c r="BR10" s="17">
        <v>0</v>
      </c>
      <c r="BS10" s="17">
        <v>0</v>
      </c>
      <c r="BT10" s="17">
        <v>0</v>
      </c>
      <c r="BU10" s="18">
        <v>0</v>
      </c>
      <c r="BV10" s="13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5">
        <v>0</v>
      </c>
      <c r="CC10" s="16">
        <v>0</v>
      </c>
      <c r="CD10" s="17">
        <v>0</v>
      </c>
      <c r="CE10" s="17">
        <v>0</v>
      </c>
      <c r="CF10" s="17">
        <v>0</v>
      </c>
      <c r="CG10" s="17">
        <v>0</v>
      </c>
      <c r="CH10" s="22">
        <v>1</v>
      </c>
      <c r="CI10" s="18">
        <v>0</v>
      </c>
      <c r="CJ10" s="13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5">
        <v>0</v>
      </c>
      <c r="CQ10" s="16">
        <v>0</v>
      </c>
      <c r="CR10" s="17">
        <v>0</v>
      </c>
      <c r="CS10" s="17">
        <v>0</v>
      </c>
      <c r="CT10" s="31">
        <v>1</v>
      </c>
      <c r="CU10" s="17">
        <v>0</v>
      </c>
      <c r="CV10" s="17">
        <v>0</v>
      </c>
      <c r="CW10" s="18">
        <v>0</v>
      </c>
      <c r="CX10" s="13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5">
        <v>0</v>
      </c>
      <c r="DE10" s="19">
        <f>SUM(Tabel3[[#This Row],[Ma]:[Zo15]])</f>
        <v>4</v>
      </c>
    </row>
    <row r="11" spans="1:109" x14ac:dyDescent="0.3">
      <c r="A11" s="37" t="s">
        <v>116</v>
      </c>
      <c r="B11" s="37" t="s">
        <v>210</v>
      </c>
      <c r="C11" s="37" t="s">
        <v>207</v>
      </c>
      <c r="D11" s="13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5">
        <v>0</v>
      </c>
      <c r="K11" s="16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8">
        <v>0</v>
      </c>
      <c r="R11" s="13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5">
        <v>0</v>
      </c>
      <c r="Y11" s="16">
        <v>0</v>
      </c>
      <c r="Z11" s="17">
        <v>0</v>
      </c>
      <c r="AA11" s="17">
        <v>0</v>
      </c>
      <c r="AB11" s="17">
        <v>0</v>
      </c>
      <c r="AC11" s="17">
        <v>0</v>
      </c>
      <c r="AD11" s="45">
        <v>1</v>
      </c>
      <c r="AE11" s="18">
        <v>0</v>
      </c>
      <c r="AF11" s="13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5">
        <v>0</v>
      </c>
      <c r="AM11" s="16">
        <v>0</v>
      </c>
      <c r="AN11" s="17">
        <v>0</v>
      </c>
      <c r="AO11" s="17">
        <v>0</v>
      </c>
      <c r="AP11" s="50">
        <v>0</v>
      </c>
      <c r="AQ11" s="50">
        <v>0</v>
      </c>
      <c r="AR11" s="50">
        <v>0</v>
      </c>
      <c r="AS11" s="18">
        <v>0</v>
      </c>
      <c r="AT11" s="13">
        <v>0</v>
      </c>
      <c r="AU11" s="14">
        <v>0</v>
      </c>
      <c r="AV11" s="14">
        <v>0</v>
      </c>
      <c r="AW11" s="50">
        <v>0</v>
      </c>
      <c r="AX11" s="50">
        <v>0</v>
      </c>
      <c r="AY11" s="14">
        <v>0</v>
      </c>
      <c r="AZ11" s="15">
        <v>0</v>
      </c>
      <c r="BA11" s="16">
        <v>0</v>
      </c>
      <c r="BB11" s="17">
        <v>0</v>
      </c>
      <c r="BC11" s="17">
        <v>0</v>
      </c>
      <c r="BD11" s="17">
        <v>0</v>
      </c>
      <c r="BE11" s="17">
        <v>0</v>
      </c>
      <c r="BF11" s="39">
        <v>0</v>
      </c>
      <c r="BG11" s="18">
        <v>0</v>
      </c>
      <c r="BH11" s="13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5">
        <v>0</v>
      </c>
      <c r="BO11" s="16">
        <v>0</v>
      </c>
      <c r="BP11" s="17">
        <v>0</v>
      </c>
      <c r="BQ11" s="17">
        <v>0</v>
      </c>
      <c r="BR11" s="17">
        <v>0</v>
      </c>
      <c r="BS11" s="17">
        <v>0</v>
      </c>
      <c r="BT11" s="22">
        <v>1</v>
      </c>
      <c r="BU11" s="18">
        <v>0</v>
      </c>
      <c r="BV11" s="13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5">
        <v>0</v>
      </c>
      <c r="CC11" s="16">
        <v>0</v>
      </c>
      <c r="CD11" s="17">
        <v>0</v>
      </c>
      <c r="CE11" s="17">
        <v>0</v>
      </c>
      <c r="CF11" s="17">
        <v>0</v>
      </c>
      <c r="CG11" s="17">
        <v>0</v>
      </c>
      <c r="CH11" s="18">
        <v>0</v>
      </c>
      <c r="CI11" s="18">
        <v>0</v>
      </c>
      <c r="CJ11" s="13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5">
        <v>0</v>
      </c>
      <c r="CQ11" s="16">
        <v>0</v>
      </c>
      <c r="CR11" s="17">
        <v>0</v>
      </c>
      <c r="CS11" s="17">
        <v>0</v>
      </c>
      <c r="CT11" s="17">
        <v>0</v>
      </c>
      <c r="CU11" s="17">
        <v>0</v>
      </c>
      <c r="CV11" s="17">
        <v>0</v>
      </c>
      <c r="CW11" s="18">
        <v>0</v>
      </c>
      <c r="CX11" s="13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5">
        <v>0</v>
      </c>
      <c r="DE11" s="19">
        <f>SUM(Tabel3[[#This Row],[Ma]:[Zo15]])</f>
        <v>2</v>
      </c>
    </row>
    <row r="12" spans="1:109" x14ac:dyDescent="0.3">
      <c r="A12" s="37" t="s">
        <v>117</v>
      </c>
      <c r="B12" s="37" t="s">
        <v>212</v>
      </c>
      <c r="C12" s="37" t="s">
        <v>207</v>
      </c>
      <c r="D12" s="13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5">
        <v>0</v>
      </c>
      <c r="K12" s="16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>
        <v>0</v>
      </c>
      <c r="R12" s="13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5">
        <v>0</v>
      </c>
      <c r="Y12" s="16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8">
        <v>0</v>
      </c>
      <c r="AF12" s="13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5">
        <v>0</v>
      </c>
      <c r="AM12" s="16">
        <v>0</v>
      </c>
      <c r="AN12" s="17">
        <v>0</v>
      </c>
      <c r="AO12" s="17">
        <v>0</v>
      </c>
      <c r="AP12" s="50">
        <v>0</v>
      </c>
      <c r="AQ12" s="50">
        <v>0</v>
      </c>
      <c r="AR12" s="50">
        <v>0</v>
      </c>
      <c r="AS12" s="18">
        <v>0</v>
      </c>
      <c r="AT12" s="13">
        <v>0</v>
      </c>
      <c r="AU12" s="14">
        <v>0</v>
      </c>
      <c r="AV12" s="14">
        <v>0</v>
      </c>
      <c r="AW12" s="50">
        <v>0</v>
      </c>
      <c r="AX12" s="50">
        <v>0</v>
      </c>
      <c r="AY12" s="14">
        <v>0</v>
      </c>
      <c r="AZ12" s="15">
        <v>0</v>
      </c>
      <c r="BA12" s="16">
        <v>0</v>
      </c>
      <c r="BB12" s="17">
        <v>0</v>
      </c>
      <c r="BC12" s="17">
        <v>0</v>
      </c>
      <c r="BD12" s="17">
        <v>0</v>
      </c>
      <c r="BE12" s="17">
        <v>0</v>
      </c>
      <c r="BF12" s="18">
        <v>0</v>
      </c>
      <c r="BG12" s="18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5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8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5">
        <v>0</v>
      </c>
      <c r="CC12" s="16"/>
      <c r="CD12" s="17">
        <v>0</v>
      </c>
      <c r="CE12" s="17">
        <v>0</v>
      </c>
      <c r="CF12" s="17">
        <v>0</v>
      </c>
      <c r="CG12" s="17">
        <v>0</v>
      </c>
      <c r="CH12" s="17">
        <v>0</v>
      </c>
      <c r="CI12" s="18">
        <v>0</v>
      </c>
      <c r="CJ12" s="13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5">
        <v>0</v>
      </c>
      <c r="CQ12" s="16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18">
        <v>0</v>
      </c>
      <c r="CX12" s="13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5">
        <v>0</v>
      </c>
      <c r="DE12" s="19">
        <f>SUM(Tabel3[[#This Row],[Ma]:[Zo15]])</f>
        <v>0</v>
      </c>
    </row>
    <row r="13" spans="1:109" x14ac:dyDescent="0.3">
      <c r="A13" s="37" t="s">
        <v>118</v>
      </c>
      <c r="B13" s="37" t="s">
        <v>211</v>
      </c>
      <c r="C13" s="37" t="s">
        <v>206</v>
      </c>
      <c r="D13" s="13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>
        <v>0</v>
      </c>
      <c r="K13" s="16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>
        <v>0</v>
      </c>
      <c r="R13" s="13">
        <v>0</v>
      </c>
      <c r="S13" s="45">
        <v>1</v>
      </c>
      <c r="T13" s="14">
        <v>0</v>
      </c>
      <c r="U13" s="14">
        <v>0</v>
      </c>
      <c r="V13" s="14">
        <v>0</v>
      </c>
      <c r="W13" s="14">
        <v>0</v>
      </c>
      <c r="X13" s="15">
        <v>0</v>
      </c>
      <c r="Y13" s="16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8">
        <v>0</v>
      </c>
      <c r="AF13" s="13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5">
        <v>0</v>
      </c>
      <c r="AM13" s="16">
        <v>0</v>
      </c>
      <c r="AN13" s="17">
        <v>0</v>
      </c>
      <c r="AO13" s="17">
        <v>0</v>
      </c>
      <c r="AP13" s="50">
        <v>0</v>
      </c>
      <c r="AQ13" s="50">
        <v>0</v>
      </c>
      <c r="AR13" s="50">
        <v>0</v>
      </c>
      <c r="AS13" s="18">
        <v>0</v>
      </c>
      <c r="AT13" s="13">
        <v>0</v>
      </c>
      <c r="AU13" s="14">
        <v>0</v>
      </c>
      <c r="AV13" s="14">
        <v>0</v>
      </c>
      <c r="AW13" s="50">
        <v>0</v>
      </c>
      <c r="AX13" s="50">
        <v>0</v>
      </c>
      <c r="AY13" s="14">
        <v>0</v>
      </c>
      <c r="AZ13" s="15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8">
        <v>0</v>
      </c>
      <c r="BH13" s="13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5">
        <v>0</v>
      </c>
      <c r="BO13" s="16">
        <v>0</v>
      </c>
      <c r="BP13" s="31">
        <v>1</v>
      </c>
      <c r="BQ13" s="17">
        <v>0</v>
      </c>
      <c r="BR13" s="17">
        <v>0</v>
      </c>
      <c r="BS13" s="17">
        <v>0</v>
      </c>
      <c r="BT13" s="17">
        <v>0</v>
      </c>
      <c r="BU13" s="18">
        <v>0</v>
      </c>
      <c r="BV13" s="13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5">
        <v>0</v>
      </c>
      <c r="CC13" s="16">
        <v>0</v>
      </c>
      <c r="CD13" s="17">
        <v>0</v>
      </c>
      <c r="CE13" s="17">
        <v>0</v>
      </c>
      <c r="CF13" s="31">
        <v>1</v>
      </c>
      <c r="CG13" s="17">
        <v>0</v>
      </c>
      <c r="CH13" s="17">
        <v>0</v>
      </c>
      <c r="CI13" s="18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5">
        <v>0</v>
      </c>
      <c r="CQ13" s="16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8">
        <v>0</v>
      </c>
      <c r="CX13" s="13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5">
        <v>0</v>
      </c>
      <c r="DE13" s="19">
        <f>SUM(Tabel3[[#This Row],[Ma]:[Zo15]])</f>
        <v>3</v>
      </c>
    </row>
    <row r="14" spans="1:109" x14ac:dyDescent="0.3">
      <c r="A14" s="37" t="s">
        <v>119</v>
      </c>
      <c r="B14" s="37" t="s">
        <v>210</v>
      </c>
      <c r="C14" s="37" t="s">
        <v>207</v>
      </c>
      <c r="D14" s="13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5">
        <v>0</v>
      </c>
      <c r="K14" s="16">
        <v>0</v>
      </c>
      <c r="L14" s="45">
        <v>1</v>
      </c>
      <c r="M14" s="17">
        <v>0</v>
      </c>
      <c r="N14" s="17">
        <v>0</v>
      </c>
      <c r="O14" s="17">
        <v>0</v>
      </c>
      <c r="P14" s="17">
        <v>0</v>
      </c>
      <c r="Q14" s="18">
        <v>0</v>
      </c>
      <c r="R14" s="13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5">
        <v>0</v>
      </c>
      <c r="Y14" s="16">
        <v>0</v>
      </c>
      <c r="Z14" s="45">
        <v>1</v>
      </c>
      <c r="AA14" s="17">
        <v>0</v>
      </c>
      <c r="AB14" s="17">
        <v>0</v>
      </c>
      <c r="AC14" s="17">
        <v>0</v>
      </c>
      <c r="AD14" s="17">
        <v>0</v>
      </c>
      <c r="AE14" s="18">
        <v>0</v>
      </c>
      <c r="AF14" s="13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5">
        <v>0</v>
      </c>
      <c r="AM14" s="16">
        <v>0</v>
      </c>
      <c r="AN14" s="17">
        <v>0</v>
      </c>
      <c r="AO14" s="17">
        <v>0</v>
      </c>
      <c r="AP14" s="50">
        <v>0</v>
      </c>
      <c r="AQ14" s="50">
        <v>0</v>
      </c>
      <c r="AR14" s="50">
        <v>0</v>
      </c>
      <c r="AS14" s="18">
        <v>0</v>
      </c>
      <c r="AT14" s="13">
        <v>0</v>
      </c>
      <c r="AU14" s="14">
        <v>0</v>
      </c>
      <c r="AV14" s="14">
        <v>0</v>
      </c>
      <c r="AW14" s="50">
        <v>0</v>
      </c>
      <c r="AX14" s="50">
        <v>0</v>
      </c>
      <c r="AY14" s="14">
        <v>0</v>
      </c>
      <c r="AZ14" s="15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8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5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8">
        <v>0</v>
      </c>
      <c r="BV14" s="13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5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8">
        <v>0</v>
      </c>
      <c r="CJ14" s="13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5">
        <v>0</v>
      </c>
      <c r="CQ14" s="16">
        <v>0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8">
        <v>0</v>
      </c>
      <c r="CX14" s="13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5">
        <v>0</v>
      </c>
      <c r="DE14" s="19">
        <f>SUM(Tabel3[[#This Row],[Ma]:[Zo15]])</f>
        <v>2</v>
      </c>
    </row>
    <row r="15" spans="1:109" x14ac:dyDescent="0.3">
      <c r="A15" s="37" t="s">
        <v>120</v>
      </c>
      <c r="B15" s="37" t="s">
        <v>213</v>
      </c>
      <c r="C15" s="37" t="s">
        <v>207</v>
      </c>
      <c r="D15" s="13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5">
        <v>0</v>
      </c>
      <c r="K15" s="16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>
        <v>0</v>
      </c>
      <c r="R15" s="13">
        <v>0</v>
      </c>
      <c r="S15" s="14">
        <v>0</v>
      </c>
      <c r="T15" s="14">
        <v>0</v>
      </c>
      <c r="U15" s="45">
        <v>1</v>
      </c>
      <c r="V15" s="14">
        <v>0</v>
      </c>
      <c r="W15" s="14">
        <v>0</v>
      </c>
      <c r="X15" s="15">
        <v>0</v>
      </c>
      <c r="Y15" s="16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8">
        <v>0</v>
      </c>
      <c r="AF15" s="13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5">
        <v>0</v>
      </c>
      <c r="AM15" s="16">
        <v>0</v>
      </c>
      <c r="AN15" s="17">
        <v>0</v>
      </c>
      <c r="AO15" s="17">
        <v>0</v>
      </c>
      <c r="AP15" s="50">
        <v>0</v>
      </c>
      <c r="AQ15" s="50">
        <v>0</v>
      </c>
      <c r="AR15" s="50">
        <v>0</v>
      </c>
      <c r="AS15" s="18">
        <v>0</v>
      </c>
      <c r="AT15" s="13">
        <v>0</v>
      </c>
      <c r="AU15" s="14">
        <v>0</v>
      </c>
      <c r="AV15" s="14">
        <v>0</v>
      </c>
      <c r="AW15" s="50">
        <v>0</v>
      </c>
      <c r="AX15" s="50">
        <v>0</v>
      </c>
      <c r="AY15" s="14">
        <v>0</v>
      </c>
      <c r="AZ15" s="15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8">
        <v>0</v>
      </c>
      <c r="BH15" s="13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5">
        <v>0</v>
      </c>
      <c r="BO15" s="16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8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5">
        <v>0</v>
      </c>
      <c r="CC15" s="16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8">
        <v>0</v>
      </c>
      <c r="CJ15" s="13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5">
        <v>0</v>
      </c>
      <c r="CQ15" s="16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8">
        <v>0</v>
      </c>
      <c r="CX15" s="13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5">
        <v>0</v>
      </c>
      <c r="DE15" s="19">
        <f>SUM(Tabel3[[#This Row],[Ma]:[Zo15]])</f>
        <v>1</v>
      </c>
    </row>
    <row r="16" spans="1:109" x14ac:dyDescent="0.3">
      <c r="A16" s="37" t="s">
        <v>121</v>
      </c>
      <c r="B16" s="37" t="s">
        <v>211</v>
      </c>
      <c r="C16" s="37" t="s">
        <v>207</v>
      </c>
      <c r="D16" s="13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5">
        <v>0</v>
      </c>
      <c r="K16" s="16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v>0</v>
      </c>
      <c r="R16" s="13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5">
        <v>0</v>
      </c>
      <c r="Y16" s="16">
        <v>0</v>
      </c>
      <c r="Z16" s="17">
        <v>0</v>
      </c>
      <c r="AA16" s="17">
        <v>0</v>
      </c>
      <c r="AB16" s="17">
        <v>0</v>
      </c>
      <c r="AC16" s="17">
        <v>0</v>
      </c>
      <c r="AD16" s="45">
        <v>1</v>
      </c>
      <c r="AE16" s="18">
        <v>0</v>
      </c>
      <c r="AF16" s="13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5">
        <v>0</v>
      </c>
      <c r="AM16" s="16">
        <v>0</v>
      </c>
      <c r="AN16" s="17">
        <v>0</v>
      </c>
      <c r="AO16" s="17">
        <v>0</v>
      </c>
      <c r="AP16" s="50">
        <v>0</v>
      </c>
      <c r="AQ16" s="50">
        <v>0</v>
      </c>
      <c r="AR16" s="50">
        <v>0</v>
      </c>
      <c r="AS16" s="18">
        <v>0</v>
      </c>
      <c r="AT16" s="13">
        <v>0</v>
      </c>
      <c r="AU16" s="14">
        <v>0</v>
      </c>
      <c r="AV16" s="14">
        <v>0</v>
      </c>
      <c r="AW16" s="50">
        <v>0</v>
      </c>
      <c r="AX16" s="50">
        <v>0</v>
      </c>
      <c r="AY16" s="14">
        <v>0</v>
      </c>
      <c r="AZ16" s="15">
        <v>0</v>
      </c>
      <c r="BA16" s="16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8">
        <v>0</v>
      </c>
      <c r="BH16" s="13">
        <v>0</v>
      </c>
      <c r="BI16" s="14">
        <v>0</v>
      </c>
      <c r="BJ16" s="14">
        <v>0</v>
      </c>
      <c r="BK16" s="14">
        <v>0</v>
      </c>
      <c r="BL16" s="14">
        <v>0</v>
      </c>
      <c r="BM16" s="45">
        <v>1</v>
      </c>
      <c r="BN16" s="15">
        <v>0</v>
      </c>
      <c r="BO16" s="16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8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5">
        <v>0</v>
      </c>
      <c r="CC16" s="16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8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5">
        <v>0</v>
      </c>
      <c r="CQ16" s="16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8">
        <v>0</v>
      </c>
      <c r="CX16" s="13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5">
        <v>0</v>
      </c>
      <c r="DE16" s="19">
        <f>SUM(Tabel3[[#This Row],[Ma]:[Zo15]])</f>
        <v>2</v>
      </c>
    </row>
    <row r="17" spans="1:109" x14ac:dyDescent="0.3">
      <c r="A17" s="37" t="s">
        <v>122</v>
      </c>
      <c r="B17" s="37" t="s">
        <v>212</v>
      </c>
      <c r="C17" s="37" t="s">
        <v>207</v>
      </c>
      <c r="D17" s="13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5">
        <v>0</v>
      </c>
      <c r="K17" s="16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v>0</v>
      </c>
      <c r="R17" s="13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5">
        <v>0</v>
      </c>
      <c r="Y17" s="16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8">
        <v>0</v>
      </c>
      <c r="AF17" s="13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5">
        <v>0</v>
      </c>
      <c r="AM17" s="16">
        <v>0</v>
      </c>
      <c r="AN17" s="17">
        <v>0</v>
      </c>
      <c r="AO17" s="17">
        <v>0</v>
      </c>
      <c r="AP17" s="50">
        <v>0</v>
      </c>
      <c r="AQ17" s="50">
        <v>0</v>
      </c>
      <c r="AR17" s="50">
        <v>0</v>
      </c>
      <c r="AS17" s="18">
        <v>0</v>
      </c>
      <c r="AT17" s="13">
        <v>0</v>
      </c>
      <c r="AU17" s="14">
        <v>0</v>
      </c>
      <c r="AV17" s="14">
        <v>0</v>
      </c>
      <c r="AW17" s="50">
        <v>0</v>
      </c>
      <c r="AX17" s="50">
        <v>0</v>
      </c>
      <c r="AY17" s="45">
        <v>1</v>
      </c>
      <c r="AZ17" s="15">
        <v>0</v>
      </c>
      <c r="BA17" s="16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8">
        <v>0</v>
      </c>
      <c r="BH17" s="13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5">
        <v>0</v>
      </c>
      <c r="BO17" s="16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8">
        <v>0</v>
      </c>
      <c r="BV17" s="13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5">
        <v>0</v>
      </c>
      <c r="CC17" s="16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8">
        <v>0</v>
      </c>
      <c r="CJ17" s="13">
        <v>0</v>
      </c>
      <c r="CK17" s="14">
        <v>0</v>
      </c>
      <c r="CL17" s="14">
        <v>0</v>
      </c>
      <c r="CM17" s="31">
        <v>1</v>
      </c>
      <c r="CN17" s="14">
        <v>0</v>
      </c>
      <c r="CO17" s="14">
        <v>0</v>
      </c>
      <c r="CP17" s="15">
        <v>0</v>
      </c>
      <c r="CQ17" s="16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8">
        <v>0</v>
      </c>
      <c r="CX17" s="13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5">
        <v>0</v>
      </c>
      <c r="DE17" s="19">
        <f>SUM(Tabel3[[#This Row],[Ma]:[Zo15]])</f>
        <v>2</v>
      </c>
    </row>
    <row r="18" spans="1:109" x14ac:dyDescent="0.3">
      <c r="A18" s="37" t="s">
        <v>123</v>
      </c>
      <c r="B18" s="37" t="s">
        <v>211</v>
      </c>
      <c r="C18" s="37" t="s">
        <v>207</v>
      </c>
      <c r="D18" s="13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5">
        <v>0</v>
      </c>
      <c r="K18" s="16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8">
        <v>0</v>
      </c>
      <c r="R18" s="13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5">
        <v>0</v>
      </c>
      <c r="Y18" s="16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8">
        <v>0</v>
      </c>
      <c r="AF18" s="13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5">
        <v>0</v>
      </c>
      <c r="AM18" s="16">
        <v>0</v>
      </c>
      <c r="AN18" s="17">
        <v>0</v>
      </c>
      <c r="AO18" s="17">
        <v>0</v>
      </c>
      <c r="AP18" s="50">
        <v>0</v>
      </c>
      <c r="AQ18" s="50">
        <v>0</v>
      </c>
      <c r="AR18" s="50">
        <v>0</v>
      </c>
      <c r="AS18" s="18">
        <v>0</v>
      </c>
      <c r="AT18" s="13">
        <v>0</v>
      </c>
      <c r="AU18" s="14">
        <v>0</v>
      </c>
      <c r="AV18" s="14">
        <v>0</v>
      </c>
      <c r="AW18" s="50">
        <v>0</v>
      </c>
      <c r="AX18" s="50">
        <v>0</v>
      </c>
      <c r="AY18" s="14">
        <v>0</v>
      </c>
      <c r="AZ18" s="15">
        <v>0</v>
      </c>
      <c r="BA18" s="16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8">
        <v>0</v>
      </c>
      <c r="BH18" s="13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5">
        <v>0</v>
      </c>
      <c r="BO18" s="16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8">
        <v>0</v>
      </c>
      <c r="BV18" s="13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5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8">
        <v>0</v>
      </c>
      <c r="CJ18" s="13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5">
        <v>0</v>
      </c>
      <c r="CQ18" s="16">
        <v>0</v>
      </c>
      <c r="CR18" s="17">
        <v>0</v>
      </c>
      <c r="CS18" s="17">
        <v>0</v>
      </c>
      <c r="CT18" s="17">
        <v>0</v>
      </c>
      <c r="CU18" s="17">
        <v>0</v>
      </c>
      <c r="CV18" s="22">
        <v>1</v>
      </c>
      <c r="CW18" s="18">
        <v>0</v>
      </c>
      <c r="CX18" s="13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5">
        <v>0</v>
      </c>
      <c r="DE18" s="19">
        <f>SUM(Tabel3[[#This Row],[Ma]:[Zo15]])</f>
        <v>1</v>
      </c>
    </row>
    <row r="19" spans="1:109" x14ac:dyDescent="0.3">
      <c r="A19" s="37" t="s">
        <v>124</v>
      </c>
      <c r="B19" s="37" t="s">
        <v>214</v>
      </c>
      <c r="C19" s="37" t="s">
        <v>207</v>
      </c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5">
        <v>0</v>
      </c>
      <c r="K19" s="16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v>0</v>
      </c>
      <c r="R19" s="13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5">
        <v>0</v>
      </c>
      <c r="Y19" s="16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8">
        <v>0</v>
      </c>
      <c r="AF19" s="13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5">
        <v>0</v>
      </c>
      <c r="AM19" s="16">
        <v>0</v>
      </c>
      <c r="AN19" s="17">
        <v>0</v>
      </c>
      <c r="AO19" s="17">
        <v>0</v>
      </c>
      <c r="AP19" s="50">
        <v>0</v>
      </c>
      <c r="AQ19" s="50">
        <v>0</v>
      </c>
      <c r="AR19" s="50">
        <v>0</v>
      </c>
      <c r="AS19" s="18">
        <v>0</v>
      </c>
      <c r="AT19" s="13">
        <v>0</v>
      </c>
      <c r="AU19" s="14">
        <v>0</v>
      </c>
      <c r="AV19" s="14">
        <v>0</v>
      </c>
      <c r="AW19" s="50">
        <v>0</v>
      </c>
      <c r="AX19" s="50">
        <v>0</v>
      </c>
      <c r="AY19" s="14">
        <v>0</v>
      </c>
      <c r="AZ19" s="15">
        <v>0</v>
      </c>
      <c r="BA19" s="16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8">
        <v>0</v>
      </c>
      <c r="BH19" s="13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5">
        <v>0</v>
      </c>
      <c r="BO19" s="16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8">
        <v>0</v>
      </c>
      <c r="BV19" s="13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5">
        <v>0</v>
      </c>
      <c r="CC19" s="16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8">
        <v>0</v>
      </c>
      <c r="CJ19" s="13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5">
        <v>0</v>
      </c>
      <c r="CQ19" s="16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8">
        <v>0</v>
      </c>
      <c r="CX19" s="13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5">
        <v>0</v>
      </c>
      <c r="DE19" s="19">
        <f>SUM(Tabel3[[#This Row],[Ma]:[Zo15]])</f>
        <v>0</v>
      </c>
    </row>
    <row r="20" spans="1:109" x14ac:dyDescent="0.3">
      <c r="A20" s="37" t="s">
        <v>125</v>
      </c>
      <c r="B20" s="37" t="s">
        <v>212</v>
      </c>
      <c r="C20" s="37" t="s">
        <v>207</v>
      </c>
      <c r="D20" s="13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5">
        <v>0</v>
      </c>
      <c r="K20" s="16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8">
        <v>0</v>
      </c>
      <c r="R20" s="13">
        <v>0</v>
      </c>
      <c r="S20" s="45">
        <v>1</v>
      </c>
      <c r="T20" s="14">
        <v>0</v>
      </c>
      <c r="U20" s="14">
        <v>0</v>
      </c>
      <c r="V20" s="14">
        <v>0</v>
      </c>
      <c r="W20" s="14">
        <v>0</v>
      </c>
      <c r="X20" s="15">
        <v>0</v>
      </c>
      <c r="Y20" s="16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8">
        <v>0</v>
      </c>
      <c r="AF20" s="13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5">
        <v>0</v>
      </c>
      <c r="AM20" s="16">
        <v>0</v>
      </c>
      <c r="AN20" s="17">
        <v>0</v>
      </c>
      <c r="AO20" s="17">
        <v>0</v>
      </c>
      <c r="AP20" s="50">
        <v>0</v>
      </c>
      <c r="AQ20" s="50">
        <v>0</v>
      </c>
      <c r="AR20" s="50">
        <v>0</v>
      </c>
      <c r="AS20" s="18">
        <v>0</v>
      </c>
      <c r="AT20" s="13">
        <v>0</v>
      </c>
      <c r="AU20" s="14">
        <v>0</v>
      </c>
      <c r="AV20" s="14">
        <v>0</v>
      </c>
      <c r="AW20" s="50">
        <v>0</v>
      </c>
      <c r="AX20" s="50">
        <v>0</v>
      </c>
      <c r="AY20" s="14">
        <v>0</v>
      </c>
      <c r="AZ20" s="15">
        <v>0</v>
      </c>
      <c r="BA20" s="16">
        <v>0</v>
      </c>
      <c r="BB20" s="45">
        <v>1</v>
      </c>
      <c r="BC20" s="17">
        <v>0</v>
      </c>
      <c r="BD20" s="17">
        <v>0</v>
      </c>
      <c r="BE20" s="17">
        <v>0</v>
      </c>
      <c r="BF20" s="17">
        <v>0</v>
      </c>
      <c r="BG20" s="18">
        <v>0</v>
      </c>
      <c r="BH20" s="13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5">
        <v>0</v>
      </c>
      <c r="BO20" s="16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8">
        <v>0</v>
      </c>
      <c r="BV20" s="13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5">
        <v>0</v>
      </c>
      <c r="CC20" s="16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8">
        <v>0</v>
      </c>
      <c r="CJ20" s="13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5">
        <v>0</v>
      </c>
      <c r="CQ20" s="16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8">
        <v>0</v>
      </c>
      <c r="CX20" s="13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5">
        <v>0</v>
      </c>
      <c r="DE20" s="19">
        <f>SUM(Tabel3[[#This Row],[Ma]:[Zo15]])</f>
        <v>2</v>
      </c>
    </row>
    <row r="21" spans="1:109" x14ac:dyDescent="0.3">
      <c r="A21" s="37" t="s">
        <v>126</v>
      </c>
      <c r="B21" s="37" t="s">
        <v>212</v>
      </c>
      <c r="C21" s="37" t="s">
        <v>207</v>
      </c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5">
        <v>0</v>
      </c>
      <c r="K21" s="16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v>0</v>
      </c>
      <c r="R21" s="13">
        <v>0</v>
      </c>
      <c r="S21" s="14">
        <v>0</v>
      </c>
      <c r="T21" s="45">
        <v>1</v>
      </c>
      <c r="U21" s="14">
        <v>0</v>
      </c>
      <c r="V21" s="14">
        <v>0</v>
      </c>
      <c r="W21" s="14">
        <v>0</v>
      </c>
      <c r="X21" s="15">
        <v>0</v>
      </c>
      <c r="Y21" s="16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8">
        <v>0</v>
      </c>
      <c r="AF21" s="13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5">
        <v>0</v>
      </c>
      <c r="AM21" s="16">
        <v>0</v>
      </c>
      <c r="AN21" s="17">
        <v>0</v>
      </c>
      <c r="AO21" s="17">
        <v>0</v>
      </c>
      <c r="AP21" s="50">
        <v>0</v>
      </c>
      <c r="AQ21" s="50">
        <v>0</v>
      </c>
      <c r="AR21" s="50">
        <v>0</v>
      </c>
      <c r="AS21" s="18">
        <v>0</v>
      </c>
      <c r="AT21" s="13">
        <v>0</v>
      </c>
      <c r="AU21" s="14">
        <v>0</v>
      </c>
      <c r="AV21" s="14">
        <v>0</v>
      </c>
      <c r="AW21" s="50">
        <v>0</v>
      </c>
      <c r="AX21" s="50">
        <v>0</v>
      </c>
      <c r="AY21" s="14">
        <v>0</v>
      </c>
      <c r="AZ21" s="15">
        <v>0</v>
      </c>
      <c r="BA21" s="16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8">
        <v>0</v>
      </c>
      <c r="BH21" s="13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5">
        <v>0</v>
      </c>
      <c r="BO21" s="16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8">
        <v>0</v>
      </c>
      <c r="BV21" s="13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5">
        <v>0</v>
      </c>
      <c r="CC21" s="16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8">
        <v>0</v>
      </c>
      <c r="CJ21" s="13">
        <v>0</v>
      </c>
      <c r="CK21" s="14">
        <v>0</v>
      </c>
      <c r="CL21" s="31">
        <v>1</v>
      </c>
      <c r="CM21" s="14">
        <v>0</v>
      </c>
      <c r="CN21" s="14">
        <v>0</v>
      </c>
      <c r="CO21" s="14">
        <v>0</v>
      </c>
      <c r="CP21" s="15">
        <v>0</v>
      </c>
      <c r="CQ21" s="16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8">
        <v>0</v>
      </c>
      <c r="CX21" s="13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5">
        <v>0</v>
      </c>
      <c r="DE21" s="19">
        <f>SUM(Tabel3[[#This Row],[Ma]:[Zo15]])</f>
        <v>2</v>
      </c>
    </row>
    <row r="22" spans="1:109" x14ac:dyDescent="0.3">
      <c r="A22" s="37" t="s">
        <v>127</v>
      </c>
      <c r="B22" s="37" t="s">
        <v>212</v>
      </c>
      <c r="C22" s="37" t="s">
        <v>207</v>
      </c>
      <c r="D22" s="13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5">
        <v>0</v>
      </c>
      <c r="K22" s="16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v>0</v>
      </c>
      <c r="R22" s="13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5">
        <v>0</v>
      </c>
      <c r="Y22" s="16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8">
        <v>0</v>
      </c>
      <c r="AF22" s="13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5">
        <v>0</v>
      </c>
      <c r="AM22" s="16">
        <v>0</v>
      </c>
      <c r="AN22" s="17">
        <v>0</v>
      </c>
      <c r="AO22" s="17">
        <v>0</v>
      </c>
      <c r="AP22" s="50">
        <v>0</v>
      </c>
      <c r="AQ22" s="50">
        <v>0</v>
      </c>
      <c r="AR22" s="50">
        <v>0</v>
      </c>
      <c r="AS22" s="18">
        <v>0</v>
      </c>
      <c r="AT22" s="13">
        <v>0</v>
      </c>
      <c r="AU22" s="14">
        <v>0</v>
      </c>
      <c r="AV22" s="14">
        <v>0</v>
      </c>
      <c r="AW22" s="50">
        <v>0</v>
      </c>
      <c r="AX22" s="50">
        <v>0</v>
      </c>
      <c r="AY22" s="14">
        <v>0</v>
      </c>
      <c r="AZ22" s="15">
        <v>0</v>
      </c>
      <c r="BA22" s="16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8">
        <v>0</v>
      </c>
      <c r="BH22" s="13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5">
        <v>0</v>
      </c>
      <c r="BO22" s="16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8">
        <v>0</v>
      </c>
      <c r="BV22" s="13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5">
        <v>0</v>
      </c>
      <c r="CC22" s="16">
        <v>0</v>
      </c>
      <c r="CD22" s="17">
        <v>0</v>
      </c>
      <c r="CE22" s="17">
        <v>0</v>
      </c>
      <c r="CF22" s="17">
        <v>0</v>
      </c>
      <c r="CG22" s="17">
        <v>0</v>
      </c>
      <c r="CH22" s="23">
        <v>1</v>
      </c>
      <c r="CI22" s="18">
        <v>0</v>
      </c>
      <c r="CJ22" s="13">
        <v>0</v>
      </c>
      <c r="CK22" s="14">
        <v>0</v>
      </c>
      <c r="CL22" s="14">
        <v>0</v>
      </c>
      <c r="CM22" s="14">
        <v>0</v>
      </c>
      <c r="CN22" s="14">
        <v>0</v>
      </c>
      <c r="CO22" s="23">
        <v>1</v>
      </c>
      <c r="CP22" s="15">
        <v>0</v>
      </c>
      <c r="CQ22" s="16">
        <v>0</v>
      </c>
      <c r="CR22" s="17">
        <v>0</v>
      </c>
      <c r="CS22" s="17">
        <v>0</v>
      </c>
      <c r="CT22" s="17">
        <v>0</v>
      </c>
      <c r="CU22" s="17">
        <v>0</v>
      </c>
      <c r="CV22" s="34">
        <v>0</v>
      </c>
      <c r="CW22" s="18">
        <v>0</v>
      </c>
      <c r="CX22" s="13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5">
        <v>0</v>
      </c>
      <c r="DE22" s="19">
        <f>SUM(Tabel3[[#This Row],[Ma]:[Zo15]])</f>
        <v>2</v>
      </c>
    </row>
    <row r="23" spans="1:109" x14ac:dyDescent="0.3">
      <c r="A23" s="37" t="s">
        <v>128</v>
      </c>
      <c r="B23" s="37" t="s">
        <v>210</v>
      </c>
      <c r="C23" s="37" t="s">
        <v>207</v>
      </c>
      <c r="D23" s="13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5">
        <v>0</v>
      </c>
      <c r="K23" s="16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8">
        <v>0</v>
      </c>
      <c r="R23" s="13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5">
        <v>0</v>
      </c>
      <c r="Y23" s="16">
        <v>0</v>
      </c>
      <c r="Z23" s="45">
        <v>1</v>
      </c>
      <c r="AA23" s="17">
        <v>0</v>
      </c>
      <c r="AB23" s="17">
        <v>0</v>
      </c>
      <c r="AC23" s="17">
        <v>0</v>
      </c>
      <c r="AD23" s="17">
        <v>0</v>
      </c>
      <c r="AE23" s="18">
        <v>0</v>
      </c>
      <c r="AF23" s="13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5">
        <v>0</v>
      </c>
      <c r="AM23" s="16">
        <v>0</v>
      </c>
      <c r="AN23" s="17">
        <v>0</v>
      </c>
      <c r="AO23" s="17">
        <v>0</v>
      </c>
      <c r="AP23" s="50">
        <v>0</v>
      </c>
      <c r="AQ23" s="50">
        <v>0</v>
      </c>
      <c r="AR23" s="50">
        <v>0</v>
      </c>
      <c r="AS23" s="18">
        <v>0</v>
      </c>
      <c r="AT23" s="13">
        <v>0</v>
      </c>
      <c r="AU23" s="14">
        <v>0</v>
      </c>
      <c r="AV23" s="14">
        <v>0</v>
      </c>
      <c r="AW23" s="50">
        <v>0</v>
      </c>
      <c r="AX23" s="50">
        <v>0</v>
      </c>
      <c r="AY23" s="14">
        <v>0</v>
      </c>
      <c r="AZ23" s="15">
        <v>0</v>
      </c>
      <c r="BA23" s="16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8">
        <v>0</v>
      </c>
      <c r="BH23" s="13">
        <v>0</v>
      </c>
      <c r="BI23" s="45">
        <v>1</v>
      </c>
      <c r="BJ23" s="14">
        <v>0</v>
      </c>
      <c r="BK23" s="14">
        <v>0</v>
      </c>
      <c r="BL23" s="14">
        <v>0</v>
      </c>
      <c r="BM23" s="14">
        <v>0</v>
      </c>
      <c r="BN23" s="15">
        <v>0</v>
      </c>
      <c r="BO23" s="16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8">
        <v>0</v>
      </c>
      <c r="BV23" s="13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5">
        <v>0</v>
      </c>
      <c r="CC23" s="16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8">
        <v>0</v>
      </c>
      <c r="CJ23" s="13">
        <v>0</v>
      </c>
      <c r="CK23" s="31">
        <v>1</v>
      </c>
      <c r="CL23" s="14">
        <v>0</v>
      </c>
      <c r="CM23" s="14">
        <v>0</v>
      </c>
      <c r="CN23" s="14">
        <v>0</v>
      </c>
      <c r="CO23" s="14">
        <v>0</v>
      </c>
      <c r="CP23" s="15">
        <v>0</v>
      </c>
      <c r="CQ23" s="16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8">
        <v>0</v>
      </c>
      <c r="CX23" s="13">
        <v>0</v>
      </c>
      <c r="CY23" s="14">
        <v>0</v>
      </c>
      <c r="CZ23" s="20">
        <v>1</v>
      </c>
      <c r="DA23" s="14">
        <v>0</v>
      </c>
      <c r="DB23" s="14">
        <v>0</v>
      </c>
      <c r="DC23" s="14">
        <v>0</v>
      </c>
      <c r="DD23" s="15">
        <v>0</v>
      </c>
      <c r="DE23" s="19">
        <f>SUM(Tabel3[[#This Row],[Ma]:[Zo15]])</f>
        <v>4</v>
      </c>
    </row>
    <row r="24" spans="1:109" x14ac:dyDescent="0.3">
      <c r="A24" s="37" t="s">
        <v>129</v>
      </c>
      <c r="B24" s="37" t="s">
        <v>213</v>
      </c>
      <c r="C24" s="37" t="s">
        <v>207</v>
      </c>
      <c r="D24" s="13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5">
        <v>0</v>
      </c>
      <c r="K24" s="16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v>0</v>
      </c>
      <c r="R24" s="13">
        <v>0</v>
      </c>
      <c r="S24" s="14">
        <v>0</v>
      </c>
      <c r="T24" s="14">
        <v>0</v>
      </c>
      <c r="U24" s="14">
        <v>0</v>
      </c>
      <c r="V24" s="14">
        <v>0</v>
      </c>
      <c r="W24" s="45">
        <v>1</v>
      </c>
      <c r="X24" s="15">
        <v>0</v>
      </c>
      <c r="Y24" s="16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8">
        <v>0</v>
      </c>
      <c r="AF24" s="13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5">
        <v>0</v>
      </c>
      <c r="AM24" s="47">
        <v>1</v>
      </c>
      <c r="AN24" s="17">
        <v>0</v>
      </c>
      <c r="AO24" s="17">
        <v>0</v>
      </c>
      <c r="AP24" s="50">
        <v>0</v>
      </c>
      <c r="AQ24" s="50">
        <v>0</v>
      </c>
      <c r="AR24" s="50">
        <v>0</v>
      </c>
      <c r="AS24" s="18">
        <v>0</v>
      </c>
      <c r="AT24" s="13">
        <v>0</v>
      </c>
      <c r="AU24" s="14">
        <v>0</v>
      </c>
      <c r="AV24" s="14">
        <v>0</v>
      </c>
      <c r="AW24" s="50">
        <v>0</v>
      </c>
      <c r="AX24" s="50">
        <v>0</v>
      </c>
      <c r="AY24" s="14">
        <v>0</v>
      </c>
      <c r="AZ24" s="15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8">
        <v>0</v>
      </c>
      <c r="BH24" s="13">
        <v>0</v>
      </c>
      <c r="BI24" s="14">
        <v>0</v>
      </c>
      <c r="BJ24" s="14">
        <v>0</v>
      </c>
      <c r="BK24" s="14">
        <v>0</v>
      </c>
      <c r="BL24" s="14">
        <v>0</v>
      </c>
      <c r="BM24" s="45">
        <v>1</v>
      </c>
      <c r="BN24" s="15">
        <v>0</v>
      </c>
      <c r="BO24" s="16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8">
        <v>0</v>
      </c>
      <c r="BV24" s="13">
        <v>0</v>
      </c>
      <c r="BW24" s="14">
        <v>0</v>
      </c>
      <c r="BX24" s="14">
        <v>0</v>
      </c>
      <c r="BY24" s="31">
        <v>1</v>
      </c>
      <c r="BZ24" s="14">
        <v>0</v>
      </c>
      <c r="CA24" s="14">
        <v>0</v>
      </c>
      <c r="CB24" s="15">
        <v>0</v>
      </c>
      <c r="CC24" s="16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8">
        <v>0</v>
      </c>
      <c r="CJ24" s="13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5">
        <v>0</v>
      </c>
      <c r="CQ24" s="16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8">
        <v>0</v>
      </c>
      <c r="CX24" s="13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5">
        <v>0</v>
      </c>
      <c r="DE24" s="19">
        <f>SUM(Tabel3[[#This Row],[Ma]:[Zo15]])</f>
        <v>4</v>
      </c>
    </row>
    <row r="25" spans="1:109" x14ac:dyDescent="0.3">
      <c r="A25" s="37" t="s">
        <v>130</v>
      </c>
      <c r="B25" s="37" t="s">
        <v>211</v>
      </c>
      <c r="C25" s="37" t="s">
        <v>207</v>
      </c>
      <c r="D25" s="13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5">
        <v>0</v>
      </c>
      <c r="K25" s="16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8">
        <v>0</v>
      </c>
      <c r="R25" s="13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5">
        <v>0</v>
      </c>
      <c r="Y25" s="16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8">
        <v>0</v>
      </c>
      <c r="AF25" s="13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5">
        <v>0</v>
      </c>
      <c r="AM25" s="16">
        <v>0</v>
      </c>
      <c r="AN25" s="17">
        <v>0</v>
      </c>
      <c r="AO25" s="17">
        <v>0</v>
      </c>
      <c r="AP25" s="50">
        <v>0</v>
      </c>
      <c r="AQ25" s="50">
        <v>0</v>
      </c>
      <c r="AR25" s="50">
        <v>0</v>
      </c>
      <c r="AS25" s="18">
        <v>0</v>
      </c>
      <c r="AT25" s="13">
        <v>0</v>
      </c>
      <c r="AU25" s="14">
        <v>0</v>
      </c>
      <c r="AV25" s="14">
        <v>0</v>
      </c>
      <c r="AW25" s="50">
        <v>0</v>
      </c>
      <c r="AX25" s="50">
        <v>0</v>
      </c>
      <c r="AY25" s="14">
        <v>0</v>
      </c>
      <c r="AZ25" s="15">
        <v>0</v>
      </c>
      <c r="BA25" s="16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8">
        <v>0</v>
      </c>
      <c r="BH25" s="13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5">
        <v>0</v>
      </c>
      <c r="BO25" s="16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8">
        <v>0</v>
      </c>
      <c r="BV25" s="13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5">
        <v>0</v>
      </c>
      <c r="CC25" s="16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8">
        <v>0</v>
      </c>
      <c r="CJ25" s="13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5">
        <v>0</v>
      </c>
      <c r="CQ25" s="16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8">
        <v>0</v>
      </c>
      <c r="CX25" s="13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5">
        <v>0</v>
      </c>
      <c r="DE25" s="19">
        <f>SUM(Tabel3[[#This Row],[Ma]:[Zo15]])</f>
        <v>0</v>
      </c>
    </row>
    <row r="26" spans="1:109" x14ac:dyDescent="0.3">
      <c r="A26" s="37" t="s">
        <v>131</v>
      </c>
      <c r="B26" s="37" t="s">
        <v>211</v>
      </c>
      <c r="C26" s="37" t="s">
        <v>207</v>
      </c>
      <c r="D26" s="13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5">
        <v>0</v>
      </c>
      <c r="K26" s="16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v>0</v>
      </c>
      <c r="R26" s="13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5">
        <v>0</v>
      </c>
      <c r="Y26" s="16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8">
        <v>0</v>
      </c>
      <c r="AF26" s="13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5">
        <v>0</v>
      </c>
      <c r="AM26" s="16">
        <v>0</v>
      </c>
      <c r="AN26" s="17">
        <v>0</v>
      </c>
      <c r="AO26" s="17">
        <v>0</v>
      </c>
      <c r="AP26" s="50">
        <v>0</v>
      </c>
      <c r="AQ26" s="50">
        <v>0</v>
      </c>
      <c r="AR26" s="50">
        <v>0</v>
      </c>
      <c r="AS26" s="18">
        <v>0</v>
      </c>
      <c r="AT26" s="13">
        <v>0</v>
      </c>
      <c r="AU26" s="14">
        <v>0</v>
      </c>
      <c r="AV26" s="14">
        <v>0</v>
      </c>
      <c r="AW26" s="50">
        <v>0</v>
      </c>
      <c r="AX26" s="50">
        <v>0</v>
      </c>
      <c r="AY26" s="14">
        <v>0</v>
      </c>
      <c r="AZ26" s="15">
        <v>0</v>
      </c>
      <c r="BA26" s="16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8">
        <v>0</v>
      </c>
      <c r="BH26" s="13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5">
        <v>0</v>
      </c>
      <c r="BO26" s="16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8">
        <v>0</v>
      </c>
      <c r="BV26" s="13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5">
        <v>0</v>
      </c>
      <c r="CC26" s="16">
        <v>0</v>
      </c>
      <c r="CD26" s="17">
        <v>0</v>
      </c>
      <c r="CE26" s="17">
        <v>0</v>
      </c>
      <c r="CF26" s="17">
        <v>0</v>
      </c>
      <c r="CG26" s="17">
        <v>0</v>
      </c>
      <c r="CH26" s="23">
        <v>1</v>
      </c>
      <c r="CI26" s="18">
        <v>0</v>
      </c>
      <c r="CJ26" s="13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5">
        <v>0</v>
      </c>
      <c r="CQ26" s="16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8">
        <v>0</v>
      </c>
      <c r="CX26" s="13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5">
        <v>0</v>
      </c>
      <c r="DE26" s="19">
        <f>SUM(Tabel3[[#This Row],[Ma]:[Zo15]])</f>
        <v>1</v>
      </c>
    </row>
    <row r="27" spans="1:109" x14ac:dyDescent="0.3">
      <c r="A27" s="37" t="s">
        <v>132</v>
      </c>
      <c r="B27" s="37" t="s">
        <v>214</v>
      </c>
      <c r="C27" s="37" t="s">
        <v>207</v>
      </c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5">
        <v>0</v>
      </c>
      <c r="K27" s="16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8">
        <v>0</v>
      </c>
      <c r="R27" s="13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5">
        <v>0</v>
      </c>
      <c r="Y27" s="16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8">
        <v>0</v>
      </c>
      <c r="AF27" s="13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5">
        <v>0</v>
      </c>
      <c r="AM27" s="16">
        <v>0</v>
      </c>
      <c r="AN27" s="17">
        <v>0</v>
      </c>
      <c r="AO27" s="17">
        <v>0</v>
      </c>
      <c r="AP27" s="50">
        <v>0</v>
      </c>
      <c r="AQ27" s="50">
        <v>0</v>
      </c>
      <c r="AR27" s="50">
        <v>0</v>
      </c>
      <c r="AS27" s="18">
        <v>0</v>
      </c>
      <c r="AT27" s="13">
        <v>0</v>
      </c>
      <c r="AU27" s="14">
        <v>0</v>
      </c>
      <c r="AV27" s="14">
        <v>0</v>
      </c>
      <c r="AW27" s="50">
        <v>0</v>
      </c>
      <c r="AX27" s="50">
        <v>0</v>
      </c>
      <c r="AY27" s="14">
        <v>0</v>
      </c>
      <c r="AZ27" s="15">
        <v>0</v>
      </c>
      <c r="BA27" s="16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8">
        <v>0</v>
      </c>
      <c r="BH27" s="13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5">
        <v>0</v>
      </c>
      <c r="BO27" s="16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8">
        <v>0</v>
      </c>
      <c r="BV27" s="13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5">
        <v>0</v>
      </c>
      <c r="CC27" s="16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8">
        <v>0</v>
      </c>
      <c r="CJ27" s="13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5">
        <v>0</v>
      </c>
      <c r="CQ27" s="16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8">
        <v>0</v>
      </c>
      <c r="CX27" s="13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5">
        <v>0</v>
      </c>
      <c r="DE27" s="19">
        <f>SUM(Tabel3[[#This Row],[Ma]:[Zo15]])</f>
        <v>0</v>
      </c>
    </row>
    <row r="28" spans="1:109" x14ac:dyDescent="0.3">
      <c r="A28" s="37" t="s">
        <v>133</v>
      </c>
      <c r="B28" s="37" t="s">
        <v>213</v>
      </c>
      <c r="C28" s="37" t="s">
        <v>206</v>
      </c>
      <c r="D28" s="13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5">
        <v>0</v>
      </c>
      <c r="K28" s="16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8">
        <v>0</v>
      </c>
      <c r="R28" s="47">
        <v>1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5">
        <v>0</v>
      </c>
      <c r="Y28" s="16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8">
        <v>0</v>
      </c>
      <c r="AF28" s="13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5">
        <v>0</v>
      </c>
      <c r="AM28" s="47">
        <v>1</v>
      </c>
      <c r="AN28" s="17">
        <v>0</v>
      </c>
      <c r="AO28" s="17">
        <v>0</v>
      </c>
      <c r="AP28" s="50">
        <v>0</v>
      </c>
      <c r="AQ28" s="50">
        <v>0</v>
      </c>
      <c r="AR28" s="50">
        <v>0</v>
      </c>
      <c r="AS28" s="18">
        <v>0</v>
      </c>
      <c r="AT28" s="13">
        <v>0</v>
      </c>
      <c r="AU28" s="14">
        <v>0</v>
      </c>
      <c r="AV28" s="14">
        <v>0</v>
      </c>
      <c r="AW28" s="50">
        <v>0</v>
      </c>
      <c r="AX28" s="50">
        <v>0</v>
      </c>
      <c r="AY28" s="14">
        <v>0</v>
      </c>
      <c r="AZ28" s="15">
        <v>0</v>
      </c>
      <c r="BA28" s="16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8">
        <v>0</v>
      </c>
      <c r="BH28" s="13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5">
        <v>0</v>
      </c>
      <c r="BO28" s="33">
        <v>1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8">
        <v>0</v>
      </c>
      <c r="BV28" s="13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5">
        <v>0</v>
      </c>
      <c r="CC28" s="33">
        <v>1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8">
        <v>0</v>
      </c>
      <c r="CJ28" s="13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5">
        <v>0</v>
      </c>
      <c r="CQ28" s="33">
        <v>1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8">
        <v>0</v>
      </c>
      <c r="CX28" s="13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5">
        <v>0</v>
      </c>
      <c r="DE28" s="19">
        <f>SUM(Tabel3[[#This Row],[Ma]:[Zo15]])</f>
        <v>5</v>
      </c>
    </row>
    <row r="29" spans="1:109" x14ac:dyDescent="0.3">
      <c r="A29" s="37" t="s">
        <v>134</v>
      </c>
      <c r="B29" s="37" t="s">
        <v>211</v>
      </c>
      <c r="C29" s="37" t="s">
        <v>207</v>
      </c>
      <c r="D29" s="13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5">
        <v>0</v>
      </c>
      <c r="K29" s="16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8">
        <v>0</v>
      </c>
      <c r="R29" s="13">
        <v>0</v>
      </c>
      <c r="S29" s="45">
        <v>1</v>
      </c>
      <c r="T29" s="14">
        <v>0</v>
      </c>
      <c r="U29" s="14">
        <v>0</v>
      </c>
      <c r="V29" s="14">
        <v>0</v>
      </c>
      <c r="W29" s="14">
        <v>0</v>
      </c>
      <c r="X29" s="15">
        <v>0</v>
      </c>
      <c r="Y29" s="16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8">
        <v>0</v>
      </c>
      <c r="AF29" s="13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5">
        <v>0</v>
      </c>
      <c r="AM29" s="16">
        <v>0</v>
      </c>
      <c r="AN29" s="17">
        <v>0</v>
      </c>
      <c r="AO29" s="17">
        <v>0</v>
      </c>
      <c r="AP29" s="50">
        <v>0</v>
      </c>
      <c r="AQ29" s="50">
        <v>0</v>
      </c>
      <c r="AR29" s="50">
        <v>0</v>
      </c>
      <c r="AS29" s="18">
        <v>0</v>
      </c>
      <c r="AT29" s="13">
        <v>0</v>
      </c>
      <c r="AU29" s="14">
        <v>0</v>
      </c>
      <c r="AV29" s="14">
        <v>0</v>
      </c>
      <c r="AW29" s="50">
        <v>0</v>
      </c>
      <c r="AX29" s="50">
        <v>0</v>
      </c>
      <c r="AY29" s="14">
        <v>0</v>
      </c>
      <c r="AZ29" s="15">
        <v>0</v>
      </c>
      <c r="BA29" s="16">
        <v>0</v>
      </c>
      <c r="BB29" s="45">
        <v>1</v>
      </c>
      <c r="BC29" s="17">
        <v>0</v>
      </c>
      <c r="BD29" s="17">
        <v>0</v>
      </c>
      <c r="BE29" s="17">
        <v>0</v>
      </c>
      <c r="BF29" s="17">
        <v>0</v>
      </c>
      <c r="BG29" s="18">
        <v>0</v>
      </c>
      <c r="BH29" s="13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5">
        <v>0</v>
      </c>
      <c r="BO29" s="16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8">
        <v>0</v>
      </c>
      <c r="BV29" s="13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5">
        <v>0</v>
      </c>
      <c r="CC29" s="16">
        <v>0</v>
      </c>
      <c r="CD29" s="31">
        <v>1</v>
      </c>
      <c r="CE29" s="17">
        <v>0</v>
      </c>
      <c r="CF29" s="17">
        <v>0</v>
      </c>
      <c r="CG29" s="17">
        <v>0</v>
      </c>
      <c r="CH29" s="17">
        <v>0</v>
      </c>
      <c r="CI29" s="18">
        <v>0</v>
      </c>
      <c r="CJ29" s="13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5">
        <v>0</v>
      </c>
      <c r="CQ29" s="16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8">
        <v>0</v>
      </c>
      <c r="CX29" s="13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5">
        <v>0</v>
      </c>
      <c r="DE29" s="19">
        <f>SUM(Tabel3[[#This Row],[Ma]:[Zo15]])</f>
        <v>3</v>
      </c>
    </row>
    <row r="30" spans="1:109" x14ac:dyDescent="0.3">
      <c r="A30" s="37" t="s">
        <v>135</v>
      </c>
      <c r="B30" s="37" t="s">
        <v>209</v>
      </c>
      <c r="C30" s="37" t="s">
        <v>206</v>
      </c>
      <c r="D30" s="47">
        <v>1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5">
        <v>0</v>
      </c>
      <c r="K30" s="16">
        <v>0</v>
      </c>
      <c r="L30" s="17">
        <v>0</v>
      </c>
      <c r="M30" s="45">
        <v>1</v>
      </c>
      <c r="N30" s="17">
        <v>0</v>
      </c>
      <c r="O30" s="17">
        <v>0</v>
      </c>
      <c r="P30" s="17">
        <v>0</v>
      </c>
      <c r="Q30" s="18">
        <v>0</v>
      </c>
      <c r="R30" s="13">
        <v>0</v>
      </c>
      <c r="S30" s="14">
        <v>0</v>
      </c>
      <c r="T30" s="14">
        <v>0</v>
      </c>
      <c r="U30" s="45">
        <v>1</v>
      </c>
      <c r="V30" s="14">
        <v>0</v>
      </c>
      <c r="W30" s="14">
        <v>0</v>
      </c>
      <c r="X30" s="15">
        <v>0</v>
      </c>
      <c r="Y30" s="40">
        <v>0</v>
      </c>
      <c r="Z30" s="45">
        <v>1</v>
      </c>
      <c r="AA30" s="17">
        <v>0</v>
      </c>
      <c r="AB30" s="45">
        <v>1</v>
      </c>
      <c r="AC30" s="17">
        <v>0</v>
      </c>
      <c r="AD30" s="17">
        <v>0</v>
      </c>
      <c r="AE30" s="18">
        <v>0</v>
      </c>
      <c r="AF30" s="47">
        <v>1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5">
        <v>0</v>
      </c>
      <c r="AM30" s="32">
        <v>0</v>
      </c>
      <c r="AN30" s="17">
        <v>0</v>
      </c>
      <c r="AO30" s="17">
        <v>0</v>
      </c>
      <c r="AP30" s="50">
        <v>0</v>
      </c>
      <c r="AQ30" s="50">
        <v>0</v>
      </c>
      <c r="AR30" s="50">
        <v>0</v>
      </c>
      <c r="AS30" s="18">
        <v>0</v>
      </c>
      <c r="AT30" s="47">
        <v>1</v>
      </c>
      <c r="AU30" s="14">
        <v>0</v>
      </c>
      <c r="AV30" s="14">
        <v>0</v>
      </c>
      <c r="AW30" s="50">
        <v>0</v>
      </c>
      <c r="AX30" s="50">
        <v>0</v>
      </c>
      <c r="AY30" s="14">
        <v>0</v>
      </c>
      <c r="AZ30" s="15">
        <v>0</v>
      </c>
      <c r="BA30" s="40">
        <v>0</v>
      </c>
      <c r="BB30" s="17">
        <v>0</v>
      </c>
      <c r="BC30" s="45">
        <v>1</v>
      </c>
      <c r="BD30" s="17">
        <v>0</v>
      </c>
      <c r="BE30" s="17">
        <v>0</v>
      </c>
      <c r="BF30" s="17">
        <v>0</v>
      </c>
      <c r="BG30" s="18">
        <v>0</v>
      </c>
      <c r="BH30" s="47">
        <v>1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5">
        <v>0</v>
      </c>
      <c r="BO30" s="40">
        <v>0</v>
      </c>
      <c r="BP30" s="17">
        <v>0</v>
      </c>
      <c r="BQ30" s="17">
        <v>0</v>
      </c>
      <c r="BR30" s="34">
        <v>0</v>
      </c>
      <c r="BS30" s="17">
        <v>0</v>
      </c>
      <c r="BT30" s="17">
        <v>0</v>
      </c>
      <c r="BU30" s="18">
        <v>0</v>
      </c>
      <c r="BV30" s="21">
        <v>1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5">
        <v>0</v>
      </c>
      <c r="CC30" s="40">
        <v>0</v>
      </c>
      <c r="CD30" s="17">
        <v>0</v>
      </c>
      <c r="CE30" s="20">
        <v>1</v>
      </c>
      <c r="CF30" s="17">
        <v>0</v>
      </c>
      <c r="CG30" s="17">
        <v>0</v>
      </c>
      <c r="CH30" s="17">
        <v>0</v>
      </c>
      <c r="CI30" s="18">
        <v>0</v>
      </c>
      <c r="CJ30" s="21">
        <v>1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5">
        <v>0</v>
      </c>
      <c r="CQ30" s="40">
        <v>0</v>
      </c>
      <c r="CR30" s="17">
        <v>0</v>
      </c>
      <c r="CS30" s="20">
        <v>1</v>
      </c>
      <c r="CT30" s="17">
        <v>0</v>
      </c>
      <c r="CU30" s="17">
        <v>0</v>
      </c>
      <c r="CV30" s="17">
        <v>0</v>
      </c>
      <c r="CW30" s="18">
        <v>0</v>
      </c>
      <c r="CX30" s="21">
        <v>1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5">
        <v>0</v>
      </c>
      <c r="DE30" s="19">
        <f>SUM(Tabel3[[#This Row],[Ma]:[Zo15]])</f>
        <v>14</v>
      </c>
    </row>
    <row r="31" spans="1:109" x14ac:dyDescent="0.3">
      <c r="A31" s="37" t="s">
        <v>136</v>
      </c>
      <c r="B31" s="37" t="s">
        <v>212</v>
      </c>
      <c r="C31" s="37" t="s">
        <v>207</v>
      </c>
      <c r="D31" s="13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5">
        <v>0</v>
      </c>
      <c r="K31" s="16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8">
        <v>0</v>
      </c>
      <c r="R31" s="13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5">
        <v>0</v>
      </c>
      <c r="Y31" s="16">
        <v>0</v>
      </c>
      <c r="Z31" s="45">
        <v>1</v>
      </c>
      <c r="AA31" s="17">
        <v>0</v>
      </c>
      <c r="AB31" s="17">
        <v>0</v>
      </c>
      <c r="AC31" s="17">
        <v>0</v>
      </c>
      <c r="AD31" s="17">
        <v>0</v>
      </c>
      <c r="AE31" s="18">
        <v>0</v>
      </c>
      <c r="AF31" s="13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5">
        <v>0</v>
      </c>
      <c r="AM31" s="16">
        <v>0</v>
      </c>
      <c r="AN31" s="17">
        <v>0</v>
      </c>
      <c r="AO31" s="17">
        <v>0</v>
      </c>
      <c r="AP31" s="50">
        <v>0</v>
      </c>
      <c r="AQ31" s="50">
        <v>0</v>
      </c>
      <c r="AR31" s="50">
        <v>0</v>
      </c>
      <c r="AS31" s="18">
        <v>0</v>
      </c>
      <c r="AT31" s="13">
        <v>0</v>
      </c>
      <c r="AU31" s="45">
        <v>1</v>
      </c>
      <c r="AV31" s="14">
        <v>0</v>
      </c>
      <c r="AW31" s="50">
        <v>0</v>
      </c>
      <c r="AX31" s="50">
        <v>0</v>
      </c>
      <c r="AY31" s="14">
        <v>0</v>
      </c>
      <c r="AZ31" s="15">
        <v>0</v>
      </c>
      <c r="BA31" s="16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8">
        <v>0</v>
      </c>
      <c r="BH31" s="13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5">
        <v>0</v>
      </c>
      <c r="BO31" s="33">
        <v>1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8">
        <v>0</v>
      </c>
      <c r="BV31" s="13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5">
        <v>0</v>
      </c>
      <c r="CC31" s="33">
        <v>1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8">
        <v>0</v>
      </c>
      <c r="CJ31" s="13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5">
        <v>0</v>
      </c>
      <c r="CQ31" s="16">
        <v>0</v>
      </c>
      <c r="CR31" s="31">
        <v>1</v>
      </c>
      <c r="CS31" s="17">
        <v>0</v>
      </c>
      <c r="CT31" s="17">
        <v>0</v>
      </c>
      <c r="CU31" s="17">
        <v>0</v>
      </c>
      <c r="CV31" s="17">
        <v>0</v>
      </c>
      <c r="CW31" s="18">
        <v>0</v>
      </c>
      <c r="CX31" s="13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5">
        <v>0</v>
      </c>
      <c r="DE31" s="19">
        <f>SUM(Tabel3[[#This Row],[Ma]:[Zo15]])</f>
        <v>5</v>
      </c>
    </row>
    <row r="32" spans="1:109" x14ac:dyDescent="0.3">
      <c r="A32" s="37" t="s">
        <v>137</v>
      </c>
      <c r="B32" s="37" t="s">
        <v>209</v>
      </c>
      <c r="C32" s="37" t="s">
        <v>206</v>
      </c>
      <c r="D32" s="13">
        <v>0</v>
      </c>
      <c r="E32" s="14">
        <v>0</v>
      </c>
      <c r="F32" s="45">
        <v>1</v>
      </c>
      <c r="G32" s="14">
        <v>0</v>
      </c>
      <c r="H32" s="14">
        <v>0</v>
      </c>
      <c r="I32" s="45">
        <v>2</v>
      </c>
      <c r="J32" s="15">
        <v>0</v>
      </c>
      <c r="K32" s="16">
        <v>0</v>
      </c>
      <c r="L32" s="45">
        <v>1</v>
      </c>
      <c r="M32" s="17">
        <v>0</v>
      </c>
      <c r="N32" s="17">
        <v>0</v>
      </c>
      <c r="O32" s="17">
        <v>0</v>
      </c>
      <c r="P32" s="17">
        <v>0</v>
      </c>
      <c r="Q32" s="18">
        <v>0</v>
      </c>
      <c r="R32" s="13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5">
        <v>0</v>
      </c>
      <c r="Y32" s="16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8">
        <v>0</v>
      </c>
      <c r="AF32" s="13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5">
        <v>0</v>
      </c>
      <c r="AM32" s="16">
        <v>0</v>
      </c>
      <c r="AN32" s="17">
        <v>0</v>
      </c>
      <c r="AO32" s="17">
        <v>0</v>
      </c>
      <c r="AP32" s="50">
        <v>0</v>
      </c>
      <c r="AQ32" s="50">
        <v>0</v>
      </c>
      <c r="AR32" s="50">
        <v>0</v>
      </c>
      <c r="AS32" s="18">
        <v>0</v>
      </c>
      <c r="AT32" s="13">
        <v>0</v>
      </c>
      <c r="AU32" s="14">
        <v>0</v>
      </c>
      <c r="AV32" s="14">
        <v>0</v>
      </c>
      <c r="AW32" s="50">
        <v>0</v>
      </c>
      <c r="AX32" s="50">
        <v>0</v>
      </c>
      <c r="AY32" s="14">
        <v>0</v>
      </c>
      <c r="AZ32" s="15">
        <v>0</v>
      </c>
      <c r="BA32" s="16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8">
        <v>0</v>
      </c>
      <c r="BH32" s="13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5">
        <v>0</v>
      </c>
      <c r="BO32" s="16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8">
        <v>0</v>
      </c>
      <c r="BV32" s="13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5">
        <v>0</v>
      </c>
      <c r="CC32" s="16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18">
        <v>0</v>
      </c>
      <c r="CJ32" s="13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5">
        <v>0</v>
      </c>
      <c r="CQ32" s="16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8">
        <v>0</v>
      </c>
      <c r="CX32" s="13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5">
        <v>0</v>
      </c>
      <c r="DE32" s="19">
        <f>SUM(Tabel3[[#This Row],[Ma]:[Zo15]])</f>
        <v>4</v>
      </c>
    </row>
    <row r="33" spans="1:109" x14ac:dyDescent="0.3">
      <c r="A33" s="37" t="s">
        <v>138</v>
      </c>
      <c r="B33" s="37" t="s">
        <v>212</v>
      </c>
      <c r="C33" s="37" t="s">
        <v>206</v>
      </c>
      <c r="D33" s="13">
        <v>0</v>
      </c>
      <c r="E33" s="14">
        <v>0</v>
      </c>
      <c r="F33" s="14">
        <v>0</v>
      </c>
      <c r="G33" s="14">
        <v>0</v>
      </c>
      <c r="H33" s="14">
        <v>0</v>
      </c>
      <c r="I33" s="45">
        <v>2</v>
      </c>
      <c r="J33" s="15">
        <v>0</v>
      </c>
      <c r="K33" s="16">
        <v>0</v>
      </c>
      <c r="L33" s="45">
        <v>1</v>
      </c>
      <c r="M33" s="17">
        <v>0</v>
      </c>
      <c r="N33" s="17">
        <v>0</v>
      </c>
      <c r="O33" s="17">
        <v>0</v>
      </c>
      <c r="P33" s="17">
        <v>0</v>
      </c>
      <c r="Q33" s="18">
        <v>0</v>
      </c>
      <c r="R33" s="13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5">
        <v>0</v>
      </c>
      <c r="Y33" s="16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8">
        <v>0</v>
      </c>
      <c r="AF33" s="45">
        <v>1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5">
        <v>0</v>
      </c>
      <c r="AM33" s="16">
        <v>0</v>
      </c>
      <c r="AN33" s="17">
        <v>0</v>
      </c>
      <c r="AO33" s="17">
        <v>0</v>
      </c>
      <c r="AP33" s="50">
        <v>0</v>
      </c>
      <c r="AQ33" s="50">
        <v>0</v>
      </c>
      <c r="AR33" s="50">
        <v>0</v>
      </c>
      <c r="AS33" s="18">
        <v>0</v>
      </c>
      <c r="AT33" s="13">
        <v>0</v>
      </c>
      <c r="AU33" s="14">
        <v>0</v>
      </c>
      <c r="AV33" s="14">
        <v>0</v>
      </c>
      <c r="AW33" s="50">
        <v>0</v>
      </c>
      <c r="AX33" s="50">
        <v>0</v>
      </c>
      <c r="AY33" s="14">
        <v>0</v>
      </c>
      <c r="AZ33" s="15">
        <v>0</v>
      </c>
      <c r="BA33" s="16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8">
        <v>0</v>
      </c>
      <c r="BH33" s="13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5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8">
        <v>0</v>
      </c>
      <c r="BV33" s="13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5">
        <v>0</v>
      </c>
      <c r="CC33" s="16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8">
        <v>0</v>
      </c>
      <c r="CJ33" s="13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5">
        <v>0</v>
      </c>
      <c r="CQ33" s="16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8">
        <v>0</v>
      </c>
      <c r="CX33" s="13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5">
        <v>0</v>
      </c>
      <c r="DE33" s="19">
        <f>SUM(Tabel3[[#This Row],[Ma]:[Zo15]])</f>
        <v>4</v>
      </c>
    </row>
    <row r="34" spans="1:109" x14ac:dyDescent="0.3">
      <c r="A34" s="37" t="s">
        <v>139</v>
      </c>
      <c r="B34" s="37" t="s">
        <v>212</v>
      </c>
      <c r="C34" s="37" t="s">
        <v>207</v>
      </c>
      <c r="D34" s="13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5">
        <v>0</v>
      </c>
      <c r="K34" s="16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8">
        <v>0</v>
      </c>
      <c r="R34" s="13">
        <v>0</v>
      </c>
      <c r="S34" s="14">
        <v>0</v>
      </c>
      <c r="T34" s="14">
        <v>0</v>
      </c>
      <c r="U34" s="45">
        <v>1</v>
      </c>
      <c r="V34" s="14">
        <v>0</v>
      </c>
      <c r="W34" s="14">
        <v>0</v>
      </c>
      <c r="X34" s="15">
        <v>0</v>
      </c>
      <c r="Y34" s="47">
        <v>1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8">
        <v>0</v>
      </c>
      <c r="AF34" s="13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5">
        <v>0</v>
      </c>
      <c r="AM34" s="16">
        <v>0</v>
      </c>
      <c r="AN34" s="17">
        <v>0</v>
      </c>
      <c r="AO34" s="17">
        <v>0</v>
      </c>
      <c r="AP34" s="50">
        <v>0</v>
      </c>
      <c r="AQ34" s="50">
        <v>0</v>
      </c>
      <c r="AR34" s="50">
        <v>0</v>
      </c>
      <c r="AS34" s="18">
        <v>0</v>
      </c>
      <c r="AT34" s="47">
        <v>1</v>
      </c>
      <c r="AU34" s="14">
        <v>0</v>
      </c>
      <c r="AV34" s="14">
        <v>0</v>
      </c>
      <c r="AW34" s="50">
        <v>0</v>
      </c>
      <c r="AX34" s="50">
        <v>0</v>
      </c>
      <c r="AY34" s="14">
        <v>0</v>
      </c>
      <c r="AZ34" s="15">
        <v>0</v>
      </c>
      <c r="BA34" s="16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8">
        <v>0</v>
      </c>
      <c r="BH34" s="13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5">
        <v>0</v>
      </c>
      <c r="BO34" s="16">
        <v>0</v>
      </c>
      <c r="BP34" s="17">
        <v>0</v>
      </c>
      <c r="BQ34" s="17">
        <v>0</v>
      </c>
      <c r="BR34" s="31">
        <v>1</v>
      </c>
      <c r="BS34" s="17">
        <v>0</v>
      </c>
      <c r="BT34" s="17">
        <v>0</v>
      </c>
      <c r="BU34" s="18">
        <v>0</v>
      </c>
      <c r="BV34" s="13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5">
        <v>0</v>
      </c>
      <c r="CC34" s="16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8">
        <v>0</v>
      </c>
      <c r="CJ34" s="33">
        <v>1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5">
        <v>0</v>
      </c>
      <c r="CQ34" s="16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8">
        <v>0</v>
      </c>
      <c r="CX34" s="13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5">
        <v>0</v>
      </c>
      <c r="DE34" s="19">
        <f>SUM(Tabel3[[#This Row],[Ma]:[Zo15]])</f>
        <v>5</v>
      </c>
    </row>
    <row r="35" spans="1:109" x14ac:dyDescent="0.3">
      <c r="A35" s="37" t="s">
        <v>140</v>
      </c>
      <c r="B35" s="37" t="s">
        <v>212</v>
      </c>
      <c r="C35" s="37" t="s">
        <v>207</v>
      </c>
      <c r="D35" s="13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5">
        <v>0</v>
      </c>
      <c r="K35" s="16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8">
        <v>0</v>
      </c>
      <c r="R35" s="13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5">
        <v>0</v>
      </c>
      <c r="Y35" s="47">
        <v>1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8">
        <v>0</v>
      </c>
      <c r="AF35" s="13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5">
        <v>0</v>
      </c>
      <c r="AM35" s="47">
        <v>1</v>
      </c>
      <c r="AN35" s="17">
        <v>0</v>
      </c>
      <c r="AO35" s="17">
        <v>0</v>
      </c>
      <c r="AP35" s="50">
        <v>0</v>
      </c>
      <c r="AQ35" s="50">
        <v>0</v>
      </c>
      <c r="AR35" s="50">
        <v>0</v>
      </c>
      <c r="AS35" s="18">
        <v>0</v>
      </c>
      <c r="AT35" s="13">
        <v>0</v>
      </c>
      <c r="AU35" s="14">
        <v>0</v>
      </c>
      <c r="AV35" s="14">
        <v>0</v>
      </c>
      <c r="AW35" s="50">
        <v>0</v>
      </c>
      <c r="AX35" s="50">
        <v>0</v>
      </c>
      <c r="AY35" s="14">
        <v>0</v>
      </c>
      <c r="AZ35" s="15">
        <v>0</v>
      </c>
      <c r="BA35" s="16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8">
        <v>0</v>
      </c>
      <c r="BH35" s="47">
        <v>1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5">
        <v>0</v>
      </c>
      <c r="BO35" s="16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8">
        <v>0</v>
      </c>
      <c r="BV35" s="13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5">
        <v>0</v>
      </c>
      <c r="CC35" s="16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8">
        <v>0</v>
      </c>
      <c r="CJ35" s="13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5">
        <v>0</v>
      </c>
      <c r="CQ35" s="16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8">
        <v>0</v>
      </c>
      <c r="CX35" s="13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5">
        <v>0</v>
      </c>
      <c r="DE35" s="19">
        <f>SUM(Tabel3[[#This Row],[Ma]:[Zo15]])</f>
        <v>3</v>
      </c>
    </row>
    <row r="36" spans="1:109" x14ac:dyDescent="0.3">
      <c r="A36" s="37" t="s">
        <v>141</v>
      </c>
      <c r="B36" s="37" t="s">
        <v>211</v>
      </c>
      <c r="C36" s="37" t="s">
        <v>207</v>
      </c>
      <c r="D36" s="13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5">
        <v>0</v>
      </c>
      <c r="K36" s="16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8">
        <v>0</v>
      </c>
      <c r="R36" s="47">
        <v>1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5">
        <v>0</v>
      </c>
      <c r="Y36" s="16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8">
        <v>0</v>
      </c>
      <c r="AF36" s="47">
        <v>1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5">
        <v>0</v>
      </c>
      <c r="AM36" s="16">
        <v>0</v>
      </c>
      <c r="AN36" s="17">
        <v>0</v>
      </c>
      <c r="AO36" s="17">
        <v>0</v>
      </c>
      <c r="AP36" s="50">
        <v>0</v>
      </c>
      <c r="AQ36" s="50">
        <v>0</v>
      </c>
      <c r="AR36" s="50">
        <v>0</v>
      </c>
      <c r="AS36" s="18">
        <v>0</v>
      </c>
      <c r="AT36" s="13">
        <v>0</v>
      </c>
      <c r="AU36" s="14">
        <v>0</v>
      </c>
      <c r="AV36" s="14">
        <v>0</v>
      </c>
      <c r="AW36" s="50">
        <v>0</v>
      </c>
      <c r="AX36" s="50">
        <v>0</v>
      </c>
      <c r="AY36" s="14">
        <v>0</v>
      </c>
      <c r="AZ36" s="15">
        <v>0</v>
      </c>
      <c r="BA36" s="16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8">
        <v>0</v>
      </c>
      <c r="BH36" s="13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5">
        <v>0</v>
      </c>
      <c r="BO36" s="16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8">
        <v>0</v>
      </c>
      <c r="BV36" s="13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5">
        <v>0</v>
      </c>
      <c r="CC36" s="16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18">
        <v>0</v>
      </c>
      <c r="CJ36" s="13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5">
        <v>0</v>
      </c>
      <c r="CQ36" s="16">
        <v>0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8">
        <v>0</v>
      </c>
      <c r="CX36" s="13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5">
        <v>0</v>
      </c>
      <c r="DE36" s="19">
        <f>SUM(Tabel3[[#This Row],[Ma]:[Zo15]])</f>
        <v>2</v>
      </c>
    </row>
    <row r="37" spans="1:109" x14ac:dyDescent="0.3">
      <c r="A37" s="37" t="s">
        <v>142</v>
      </c>
      <c r="B37" s="37" t="s">
        <v>213</v>
      </c>
      <c r="C37" s="37" t="s">
        <v>207</v>
      </c>
      <c r="D37" s="13">
        <v>0</v>
      </c>
      <c r="E37" s="14">
        <v>0</v>
      </c>
      <c r="F37" s="14">
        <v>0</v>
      </c>
      <c r="G37" s="14">
        <v>0</v>
      </c>
      <c r="H37" s="14">
        <v>0</v>
      </c>
      <c r="I37" s="45">
        <v>1</v>
      </c>
      <c r="J37" s="15">
        <v>0</v>
      </c>
      <c r="K37" s="16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8">
        <v>0</v>
      </c>
      <c r="R37" s="13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5">
        <v>0</v>
      </c>
      <c r="Y37" s="16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8">
        <v>0</v>
      </c>
      <c r="AF37" s="13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5">
        <v>0</v>
      </c>
      <c r="AM37" s="16">
        <v>0</v>
      </c>
      <c r="AN37" s="17">
        <v>0</v>
      </c>
      <c r="AO37" s="17">
        <v>0</v>
      </c>
      <c r="AP37" s="50">
        <v>0</v>
      </c>
      <c r="AQ37" s="50">
        <v>0</v>
      </c>
      <c r="AR37" s="50">
        <v>0</v>
      </c>
      <c r="AS37" s="18">
        <v>0</v>
      </c>
      <c r="AT37" s="13">
        <v>0</v>
      </c>
      <c r="AU37" s="14">
        <v>0</v>
      </c>
      <c r="AV37" s="14">
        <v>0</v>
      </c>
      <c r="AW37" s="50">
        <v>0</v>
      </c>
      <c r="AX37" s="50">
        <v>0</v>
      </c>
      <c r="AY37" s="14">
        <v>0</v>
      </c>
      <c r="AZ37" s="15">
        <v>0</v>
      </c>
      <c r="BA37" s="16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8">
        <v>0</v>
      </c>
      <c r="BH37" s="13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5">
        <v>0</v>
      </c>
      <c r="BO37" s="16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8">
        <v>0</v>
      </c>
      <c r="BV37" s="13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5">
        <v>0</v>
      </c>
      <c r="CC37" s="16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8">
        <v>0</v>
      </c>
      <c r="CJ37" s="13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5">
        <v>0</v>
      </c>
      <c r="CQ37" s="16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8">
        <v>0</v>
      </c>
      <c r="CX37" s="13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5">
        <v>0</v>
      </c>
      <c r="DE37" s="19">
        <f>SUM(Tabel3[[#This Row],[Ma]:[Zo15]])</f>
        <v>1</v>
      </c>
    </row>
    <row r="38" spans="1:109" x14ac:dyDescent="0.3">
      <c r="A38" s="37" t="s">
        <v>143</v>
      </c>
      <c r="B38" s="37" t="s">
        <v>212</v>
      </c>
      <c r="C38" s="37" t="s">
        <v>207</v>
      </c>
      <c r="D38" s="13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5">
        <v>0</v>
      </c>
      <c r="K38" s="16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8">
        <v>0</v>
      </c>
      <c r="R38" s="13">
        <v>0</v>
      </c>
      <c r="S38" s="14">
        <v>0</v>
      </c>
      <c r="T38" s="14">
        <v>0</v>
      </c>
      <c r="U38" s="45">
        <v>1</v>
      </c>
      <c r="V38" s="14">
        <v>0</v>
      </c>
      <c r="W38" s="14">
        <v>0</v>
      </c>
      <c r="X38" s="15">
        <v>0</v>
      </c>
      <c r="Y38" s="16">
        <v>0</v>
      </c>
      <c r="Z38" s="17">
        <v>0</v>
      </c>
      <c r="AA38" s="17">
        <v>0</v>
      </c>
      <c r="AB38" s="45">
        <v>1</v>
      </c>
      <c r="AC38" s="17">
        <v>0</v>
      </c>
      <c r="AD38" s="17">
        <v>0</v>
      </c>
      <c r="AE38" s="18">
        <v>0</v>
      </c>
      <c r="AF38" s="13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5">
        <v>0</v>
      </c>
      <c r="AM38" s="16">
        <v>0</v>
      </c>
      <c r="AN38" s="17">
        <v>0</v>
      </c>
      <c r="AO38" s="17">
        <v>0</v>
      </c>
      <c r="AP38" s="50">
        <v>0</v>
      </c>
      <c r="AQ38" s="50">
        <v>0</v>
      </c>
      <c r="AR38" s="50">
        <v>0</v>
      </c>
      <c r="AS38" s="18">
        <v>0</v>
      </c>
      <c r="AT38" s="13">
        <v>0</v>
      </c>
      <c r="AU38" s="14">
        <v>0</v>
      </c>
      <c r="AV38" s="14">
        <v>0</v>
      </c>
      <c r="AW38" s="50">
        <v>0</v>
      </c>
      <c r="AX38" s="50">
        <v>0</v>
      </c>
      <c r="AY38" s="14">
        <v>0</v>
      </c>
      <c r="AZ38" s="15">
        <v>0</v>
      </c>
      <c r="BA38" s="16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8">
        <v>0</v>
      </c>
      <c r="BH38" s="13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5">
        <v>0</v>
      </c>
      <c r="BO38" s="16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8">
        <v>0</v>
      </c>
      <c r="BV38" s="13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5">
        <v>0</v>
      </c>
      <c r="CC38" s="16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8">
        <v>0</v>
      </c>
      <c r="CJ38" s="13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5">
        <v>0</v>
      </c>
      <c r="CQ38" s="16">
        <v>0</v>
      </c>
      <c r="CR38" s="17">
        <v>0</v>
      </c>
      <c r="CS38" s="17">
        <v>0</v>
      </c>
      <c r="CT38" s="17">
        <v>0</v>
      </c>
      <c r="CU38" s="17">
        <v>0</v>
      </c>
      <c r="CV38" s="17">
        <v>0</v>
      </c>
      <c r="CW38" s="18">
        <v>0</v>
      </c>
      <c r="CX38" s="13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5">
        <v>0</v>
      </c>
      <c r="DE38" s="19">
        <f>SUM(Tabel3[[#This Row],[Ma]:[Zo15]])</f>
        <v>2</v>
      </c>
    </row>
    <row r="39" spans="1:109" x14ac:dyDescent="0.3">
      <c r="A39" s="37" t="s">
        <v>144</v>
      </c>
      <c r="B39" s="37" t="s">
        <v>209</v>
      </c>
      <c r="C39" s="37" t="s">
        <v>206</v>
      </c>
      <c r="D39" s="47">
        <v>1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5">
        <v>0</v>
      </c>
      <c r="K39" s="47">
        <v>1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8">
        <v>0</v>
      </c>
      <c r="R39" s="47">
        <v>1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5">
        <v>0</v>
      </c>
      <c r="Y39" s="47">
        <v>1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8">
        <v>0</v>
      </c>
      <c r="AF39" s="47">
        <v>1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5">
        <v>0</v>
      </c>
      <c r="AM39" s="32">
        <v>0</v>
      </c>
      <c r="AN39" s="17">
        <v>0</v>
      </c>
      <c r="AO39" s="17">
        <v>0</v>
      </c>
      <c r="AP39" s="50">
        <v>0</v>
      </c>
      <c r="AQ39" s="50">
        <v>0</v>
      </c>
      <c r="AR39" s="50">
        <v>0</v>
      </c>
      <c r="AS39" s="18">
        <v>0</v>
      </c>
      <c r="AT39" s="47">
        <v>1</v>
      </c>
      <c r="AU39" s="14">
        <v>0</v>
      </c>
      <c r="AV39" s="14">
        <v>0</v>
      </c>
      <c r="AW39" s="50">
        <v>0</v>
      </c>
      <c r="AX39" s="50">
        <v>0</v>
      </c>
      <c r="AY39" s="14">
        <v>0</v>
      </c>
      <c r="AZ39" s="15">
        <v>0</v>
      </c>
      <c r="BA39" s="47">
        <v>1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8">
        <v>0</v>
      </c>
      <c r="BH39" s="47">
        <v>1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5">
        <v>0</v>
      </c>
      <c r="BO39" s="21">
        <v>1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8">
        <v>0</v>
      </c>
      <c r="BV39" s="21">
        <v>1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5">
        <v>0</v>
      </c>
      <c r="CC39" s="21">
        <v>1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8">
        <v>0</v>
      </c>
      <c r="CJ39" s="21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5">
        <v>0</v>
      </c>
      <c r="CQ39" s="21">
        <v>1</v>
      </c>
      <c r="CR39" s="17">
        <v>0</v>
      </c>
      <c r="CS39" s="17">
        <v>0</v>
      </c>
      <c r="CT39" s="17">
        <v>0</v>
      </c>
      <c r="CU39" s="17">
        <v>0</v>
      </c>
      <c r="CV39" s="17">
        <v>0</v>
      </c>
      <c r="CW39" s="18">
        <v>0</v>
      </c>
      <c r="CX39" s="21">
        <v>1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5">
        <v>0</v>
      </c>
      <c r="DE39" s="19">
        <f>SUM(Tabel3[[#This Row],[Ma]:[Zo15]])</f>
        <v>14</v>
      </c>
    </row>
    <row r="40" spans="1:109" x14ac:dyDescent="0.3">
      <c r="A40" s="37" t="s">
        <v>145</v>
      </c>
      <c r="B40" s="37" t="s">
        <v>213</v>
      </c>
      <c r="C40" s="37" t="s">
        <v>206</v>
      </c>
      <c r="D40" s="13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5">
        <v>0</v>
      </c>
      <c r="K40" s="16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8">
        <v>0</v>
      </c>
      <c r="R40" s="13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5">
        <v>0</v>
      </c>
      <c r="Y40" s="16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8">
        <v>0</v>
      </c>
      <c r="AF40" s="47">
        <v>1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5">
        <v>0</v>
      </c>
      <c r="AM40" s="16">
        <v>0</v>
      </c>
      <c r="AN40" s="17">
        <v>0</v>
      </c>
      <c r="AO40" s="17">
        <v>0</v>
      </c>
      <c r="AP40" s="50">
        <v>0</v>
      </c>
      <c r="AQ40" s="50">
        <v>0</v>
      </c>
      <c r="AR40" s="50">
        <v>0</v>
      </c>
      <c r="AS40" s="18">
        <v>0</v>
      </c>
      <c r="AT40" s="13">
        <v>0</v>
      </c>
      <c r="AU40" s="45">
        <v>1</v>
      </c>
      <c r="AV40" s="14">
        <v>0</v>
      </c>
      <c r="AW40" s="50">
        <v>0</v>
      </c>
      <c r="AX40" s="50">
        <v>0</v>
      </c>
      <c r="AY40" s="14">
        <v>0</v>
      </c>
      <c r="AZ40" s="15">
        <v>0</v>
      </c>
      <c r="BA40" s="16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8">
        <v>0</v>
      </c>
      <c r="BH40" s="13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5">
        <v>0</v>
      </c>
      <c r="BO40" s="16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8">
        <v>0</v>
      </c>
      <c r="BV40" s="33">
        <v>1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5">
        <v>0</v>
      </c>
      <c r="CC40" s="16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8">
        <v>0</v>
      </c>
      <c r="CJ40" s="13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5">
        <v>0</v>
      </c>
      <c r="CQ40" s="33">
        <v>1</v>
      </c>
      <c r="CR40" s="17">
        <v>0</v>
      </c>
      <c r="CS40" s="17">
        <v>0</v>
      </c>
      <c r="CT40" s="17">
        <v>0</v>
      </c>
      <c r="CU40" s="17">
        <v>0</v>
      </c>
      <c r="CV40" s="17">
        <v>0</v>
      </c>
      <c r="CW40" s="18">
        <v>0</v>
      </c>
      <c r="CX40" s="13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5">
        <v>0</v>
      </c>
      <c r="DE40" s="19">
        <f>SUM(Tabel3[[#This Row],[Ma]:[Zo15]])</f>
        <v>4</v>
      </c>
    </row>
    <row r="41" spans="1:109" x14ac:dyDescent="0.3">
      <c r="A41" s="37" t="s">
        <v>146</v>
      </c>
      <c r="B41" s="37" t="s">
        <v>213</v>
      </c>
      <c r="C41" s="37" t="s">
        <v>207</v>
      </c>
      <c r="D41" s="13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5">
        <v>0</v>
      </c>
      <c r="K41" s="16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8">
        <v>0</v>
      </c>
      <c r="R41" s="13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5">
        <v>0</v>
      </c>
      <c r="Y41" s="16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8">
        <v>0</v>
      </c>
      <c r="AF41" s="13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5">
        <v>0</v>
      </c>
      <c r="AM41" s="16">
        <v>0</v>
      </c>
      <c r="AN41" s="17">
        <v>0</v>
      </c>
      <c r="AO41" s="17">
        <v>0</v>
      </c>
      <c r="AP41" s="50">
        <v>0</v>
      </c>
      <c r="AQ41" s="50">
        <v>0</v>
      </c>
      <c r="AR41" s="50">
        <v>0</v>
      </c>
      <c r="AS41" s="18">
        <v>0</v>
      </c>
      <c r="AT41" s="13">
        <v>0</v>
      </c>
      <c r="AU41" s="14">
        <v>0</v>
      </c>
      <c r="AV41" s="14">
        <v>0</v>
      </c>
      <c r="AW41" s="50">
        <v>0</v>
      </c>
      <c r="AX41" s="50">
        <v>0</v>
      </c>
      <c r="AY41" s="14">
        <v>0</v>
      </c>
      <c r="AZ41" s="15">
        <v>0</v>
      </c>
      <c r="BA41" s="16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8">
        <v>0</v>
      </c>
      <c r="BH41" s="13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5">
        <v>0</v>
      </c>
      <c r="BO41" s="16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8">
        <v>0</v>
      </c>
      <c r="BV41" s="13">
        <v>0</v>
      </c>
      <c r="BW41" s="14">
        <v>0</v>
      </c>
      <c r="BX41" s="14">
        <v>0</v>
      </c>
      <c r="BY41" s="14">
        <v>0</v>
      </c>
      <c r="BZ41" s="14">
        <v>0</v>
      </c>
      <c r="CA41" s="23">
        <v>1</v>
      </c>
      <c r="CB41" s="15">
        <v>0</v>
      </c>
      <c r="CC41" s="16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8">
        <v>0</v>
      </c>
      <c r="CJ41" s="13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5">
        <v>0</v>
      </c>
      <c r="CQ41" s="16">
        <v>0</v>
      </c>
      <c r="CR41" s="17">
        <v>0</v>
      </c>
      <c r="CS41" s="17">
        <v>0</v>
      </c>
      <c r="CT41" s="17">
        <v>0</v>
      </c>
      <c r="CU41" s="17">
        <v>0</v>
      </c>
      <c r="CV41" s="17">
        <v>0</v>
      </c>
      <c r="CW41" s="18">
        <v>0</v>
      </c>
      <c r="CX41" s="13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5">
        <v>0</v>
      </c>
      <c r="DE41" s="19">
        <f>SUM(Tabel3[[#This Row],[Ma]:[Zo15]])</f>
        <v>1</v>
      </c>
    </row>
    <row r="42" spans="1:109" x14ac:dyDescent="0.3">
      <c r="A42" s="37" t="s">
        <v>148</v>
      </c>
      <c r="B42" s="37" t="s">
        <v>212</v>
      </c>
      <c r="C42" s="37" t="s">
        <v>206</v>
      </c>
      <c r="D42" s="13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0</v>
      </c>
      <c r="K42" s="16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8">
        <v>0</v>
      </c>
      <c r="R42" s="13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5">
        <v>0</v>
      </c>
      <c r="Y42" s="16">
        <v>0</v>
      </c>
      <c r="Z42" s="17">
        <v>0</v>
      </c>
      <c r="AA42" s="17">
        <v>0</v>
      </c>
      <c r="AB42" s="17">
        <v>0</v>
      </c>
      <c r="AC42" s="17">
        <v>0</v>
      </c>
      <c r="AD42" s="45">
        <v>1</v>
      </c>
      <c r="AE42" s="18">
        <v>0</v>
      </c>
      <c r="AF42" s="13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5">
        <v>0</v>
      </c>
      <c r="AM42" s="16">
        <v>0</v>
      </c>
      <c r="AN42" s="17">
        <v>0</v>
      </c>
      <c r="AO42" s="17">
        <v>0</v>
      </c>
      <c r="AP42" s="50">
        <v>0</v>
      </c>
      <c r="AQ42" s="50">
        <v>0</v>
      </c>
      <c r="AR42" s="50">
        <v>0</v>
      </c>
      <c r="AS42" s="18">
        <v>0</v>
      </c>
      <c r="AT42" s="13">
        <v>0</v>
      </c>
      <c r="AU42" s="14">
        <v>0</v>
      </c>
      <c r="AV42" s="14">
        <v>0</v>
      </c>
      <c r="AW42" s="50">
        <v>0</v>
      </c>
      <c r="AX42" s="50">
        <v>0</v>
      </c>
      <c r="AY42" s="14">
        <v>0</v>
      </c>
      <c r="AZ42" s="15">
        <v>0</v>
      </c>
      <c r="BA42" s="16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8">
        <v>0</v>
      </c>
      <c r="BH42" s="13">
        <v>0</v>
      </c>
      <c r="BI42" s="14">
        <v>0</v>
      </c>
      <c r="BJ42" s="14">
        <v>0</v>
      </c>
      <c r="BK42" s="14">
        <v>0</v>
      </c>
      <c r="BL42" s="14">
        <v>0</v>
      </c>
      <c r="BM42" s="45">
        <v>1</v>
      </c>
      <c r="BN42" s="15">
        <v>0</v>
      </c>
      <c r="BO42" s="16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8">
        <v>0</v>
      </c>
      <c r="BV42" s="13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5">
        <v>0</v>
      </c>
      <c r="CC42" s="16">
        <v>0</v>
      </c>
      <c r="CD42" s="17">
        <v>0</v>
      </c>
      <c r="CE42" s="17">
        <v>0</v>
      </c>
      <c r="CF42" s="17">
        <v>0</v>
      </c>
      <c r="CG42" s="17">
        <v>0</v>
      </c>
      <c r="CH42" s="22">
        <v>1</v>
      </c>
      <c r="CI42" s="18">
        <v>0</v>
      </c>
      <c r="CJ42" s="13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5">
        <v>0</v>
      </c>
      <c r="CQ42" s="16">
        <v>0</v>
      </c>
      <c r="CR42" s="31">
        <v>1</v>
      </c>
      <c r="CS42" s="17">
        <v>0</v>
      </c>
      <c r="CT42" s="17">
        <v>0</v>
      </c>
      <c r="CU42" s="17">
        <v>0</v>
      </c>
      <c r="CV42" s="17">
        <v>0</v>
      </c>
      <c r="CW42" s="18">
        <v>0</v>
      </c>
      <c r="CX42" s="13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5">
        <v>0</v>
      </c>
      <c r="DE42" s="19">
        <f>SUM(Tabel3[[#This Row],[Ma]:[Zo15]])</f>
        <v>4</v>
      </c>
    </row>
    <row r="43" spans="1:109" x14ac:dyDescent="0.3">
      <c r="A43" s="37" t="s">
        <v>147</v>
      </c>
      <c r="B43" s="37" t="s">
        <v>211</v>
      </c>
      <c r="C43" s="37" t="s">
        <v>207</v>
      </c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5">
        <v>0</v>
      </c>
      <c r="K43" s="16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8">
        <v>0</v>
      </c>
      <c r="R43" s="13">
        <v>0</v>
      </c>
      <c r="S43" s="45">
        <v>1</v>
      </c>
      <c r="T43" s="14">
        <v>0</v>
      </c>
      <c r="U43" s="14">
        <v>0</v>
      </c>
      <c r="V43" s="14">
        <v>0</v>
      </c>
      <c r="W43" s="14">
        <v>0</v>
      </c>
      <c r="X43" s="15">
        <v>0</v>
      </c>
      <c r="Y43" s="16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8">
        <v>0</v>
      </c>
      <c r="AF43" s="13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5">
        <v>0</v>
      </c>
      <c r="AM43" s="16">
        <v>0</v>
      </c>
      <c r="AN43" s="17">
        <v>0</v>
      </c>
      <c r="AO43" s="17">
        <v>0</v>
      </c>
      <c r="AP43" s="50">
        <v>0</v>
      </c>
      <c r="AQ43" s="50">
        <v>0</v>
      </c>
      <c r="AR43" s="50">
        <v>0</v>
      </c>
      <c r="AS43" s="18">
        <v>0</v>
      </c>
      <c r="AT43" s="13">
        <v>0</v>
      </c>
      <c r="AU43" s="14">
        <v>0</v>
      </c>
      <c r="AV43" s="14">
        <v>0</v>
      </c>
      <c r="AW43" s="50">
        <v>0</v>
      </c>
      <c r="AX43" s="50">
        <v>0</v>
      </c>
      <c r="AY43" s="14">
        <v>0</v>
      </c>
      <c r="AZ43" s="15">
        <v>0</v>
      </c>
      <c r="BA43" s="16">
        <v>0</v>
      </c>
      <c r="BB43" s="45">
        <v>1</v>
      </c>
      <c r="BC43" s="17">
        <v>0</v>
      </c>
      <c r="BD43" s="17">
        <v>0</v>
      </c>
      <c r="BE43" s="17">
        <v>0</v>
      </c>
      <c r="BF43" s="17">
        <v>0</v>
      </c>
      <c r="BG43" s="18">
        <v>0</v>
      </c>
      <c r="BH43" s="13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5">
        <v>0</v>
      </c>
      <c r="BO43" s="16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8">
        <v>0</v>
      </c>
      <c r="BV43" s="13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5">
        <v>0</v>
      </c>
      <c r="CC43" s="16">
        <v>0</v>
      </c>
      <c r="CD43" s="31">
        <v>1</v>
      </c>
      <c r="CE43" s="17">
        <v>0</v>
      </c>
      <c r="CF43" s="17">
        <v>0</v>
      </c>
      <c r="CG43" s="17">
        <v>0</v>
      </c>
      <c r="CH43" s="17">
        <v>0</v>
      </c>
      <c r="CI43" s="18">
        <v>0</v>
      </c>
      <c r="CJ43" s="13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5">
        <v>0</v>
      </c>
      <c r="CQ43" s="16">
        <v>0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8">
        <v>0</v>
      </c>
      <c r="CX43" s="13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5">
        <v>0</v>
      </c>
      <c r="DE43" s="19">
        <f>SUM(Tabel3[[#This Row],[Ma]:[Zo15]])</f>
        <v>3</v>
      </c>
    </row>
    <row r="44" spans="1:109" x14ac:dyDescent="0.3">
      <c r="A44" s="37" t="s">
        <v>149</v>
      </c>
      <c r="B44" s="37" t="s">
        <v>211</v>
      </c>
      <c r="C44" s="37" t="s">
        <v>207</v>
      </c>
      <c r="D44" s="13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5">
        <v>0</v>
      </c>
      <c r="K44" s="16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8">
        <v>0</v>
      </c>
      <c r="R44" s="13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5">
        <v>0</v>
      </c>
      <c r="Y44" s="16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8">
        <v>0</v>
      </c>
      <c r="AF44" s="13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5">
        <v>0</v>
      </c>
      <c r="AM44" s="16">
        <v>0</v>
      </c>
      <c r="AN44" s="17">
        <v>0</v>
      </c>
      <c r="AO44" s="17">
        <v>0</v>
      </c>
      <c r="AP44" s="50">
        <v>0</v>
      </c>
      <c r="AQ44" s="50">
        <v>0</v>
      </c>
      <c r="AR44" s="50">
        <v>0</v>
      </c>
      <c r="AS44" s="18">
        <v>0</v>
      </c>
      <c r="AT44" s="13">
        <v>0</v>
      </c>
      <c r="AU44" s="14">
        <v>0</v>
      </c>
      <c r="AV44" s="14">
        <v>0</v>
      </c>
      <c r="AW44" s="50">
        <v>0</v>
      </c>
      <c r="AX44" s="50">
        <v>0</v>
      </c>
      <c r="AY44" s="14">
        <v>0</v>
      </c>
      <c r="AZ44" s="15">
        <v>0</v>
      </c>
      <c r="BA44" s="16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8">
        <v>0</v>
      </c>
      <c r="BH44" s="13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5">
        <v>0</v>
      </c>
      <c r="BO44" s="16">
        <v>0</v>
      </c>
      <c r="BP44" s="17">
        <v>0</v>
      </c>
      <c r="BQ44" s="17">
        <v>0</v>
      </c>
      <c r="BR44" s="31">
        <v>1</v>
      </c>
      <c r="BS44" s="17">
        <v>0</v>
      </c>
      <c r="BT44" s="17">
        <v>0</v>
      </c>
      <c r="BU44" s="18">
        <v>0</v>
      </c>
      <c r="BV44" s="13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5">
        <v>0</v>
      </c>
      <c r="CC44" s="16">
        <v>0</v>
      </c>
      <c r="CD44" s="17">
        <v>0</v>
      </c>
      <c r="CE44" s="17">
        <v>0</v>
      </c>
      <c r="CF44" s="17">
        <v>0</v>
      </c>
      <c r="CG44" s="17">
        <v>0</v>
      </c>
      <c r="CH44" s="17">
        <v>0</v>
      </c>
      <c r="CI44" s="18">
        <v>0</v>
      </c>
      <c r="CJ44" s="13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5">
        <v>0</v>
      </c>
      <c r="CQ44" s="16">
        <v>0</v>
      </c>
      <c r="CR44" s="17">
        <v>0</v>
      </c>
      <c r="CS44" s="17">
        <v>0</v>
      </c>
      <c r="CT44" s="17">
        <v>0</v>
      </c>
      <c r="CU44" s="17">
        <v>0</v>
      </c>
      <c r="CV44" s="17">
        <v>0</v>
      </c>
      <c r="CW44" s="18">
        <v>0</v>
      </c>
      <c r="CX44" s="13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5">
        <v>0</v>
      </c>
      <c r="DE44" s="19">
        <f>SUM(Tabel3[[#This Row],[Ma]:[Zo15]])</f>
        <v>1</v>
      </c>
    </row>
    <row r="45" spans="1:109" x14ac:dyDescent="0.3">
      <c r="A45" s="37" t="s">
        <v>150</v>
      </c>
      <c r="B45" s="37" t="s">
        <v>213</v>
      </c>
      <c r="C45" s="37" t="s">
        <v>206</v>
      </c>
      <c r="D45" s="13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5">
        <v>0</v>
      </c>
      <c r="K45" s="16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8">
        <v>0</v>
      </c>
      <c r="R45" s="13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5">
        <v>0</v>
      </c>
      <c r="Y45" s="16">
        <v>0</v>
      </c>
      <c r="Z45" s="17">
        <v>0</v>
      </c>
      <c r="AA45" s="17">
        <v>0</v>
      </c>
      <c r="AB45" s="45">
        <v>1</v>
      </c>
      <c r="AC45" s="17">
        <v>0</v>
      </c>
      <c r="AD45" s="17">
        <v>0</v>
      </c>
      <c r="AE45" s="18">
        <v>0</v>
      </c>
      <c r="AF45" s="13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5">
        <v>0</v>
      </c>
      <c r="AM45" s="16">
        <v>0</v>
      </c>
      <c r="AN45" s="17">
        <v>0</v>
      </c>
      <c r="AO45" s="17">
        <v>0</v>
      </c>
      <c r="AP45" s="50">
        <v>0</v>
      </c>
      <c r="AQ45" s="50">
        <v>0</v>
      </c>
      <c r="AR45" s="50">
        <v>0</v>
      </c>
      <c r="AS45" s="18">
        <v>0</v>
      </c>
      <c r="AT45" s="13">
        <v>0</v>
      </c>
      <c r="AU45" s="14">
        <v>0</v>
      </c>
      <c r="AV45" s="14">
        <v>0</v>
      </c>
      <c r="AW45" s="50">
        <v>0</v>
      </c>
      <c r="AX45" s="50">
        <v>0</v>
      </c>
      <c r="AY45" s="14">
        <v>0</v>
      </c>
      <c r="AZ45" s="15">
        <v>0</v>
      </c>
      <c r="BA45" s="16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8">
        <v>0</v>
      </c>
      <c r="BH45" s="47">
        <v>1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5">
        <v>0</v>
      </c>
      <c r="BO45" s="16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8">
        <v>0</v>
      </c>
      <c r="BV45" s="13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5">
        <v>0</v>
      </c>
      <c r="CC45" s="16">
        <v>0</v>
      </c>
      <c r="CD45" s="17">
        <v>0</v>
      </c>
      <c r="CE45" s="31">
        <v>1</v>
      </c>
      <c r="CF45" s="17">
        <v>0</v>
      </c>
      <c r="CG45" s="17">
        <v>0</v>
      </c>
      <c r="CH45" s="17">
        <v>0</v>
      </c>
      <c r="CI45" s="18">
        <v>0</v>
      </c>
      <c r="CJ45" s="13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5">
        <v>0</v>
      </c>
      <c r="CQ45" s="16">
        <v>0</v>
      </c>
      <c r="CR45" s="17">
        <v>0</v>
      </c>
      <c r="CS45" s="17">
        <v>0</v>
      </c>
      <c r="CT45" s="17">
        <v>0</v>
      </c>
      <c r="CU45" s="17">
        <v>0</v>
      </c>
      <c r="CV45" s="22">
        <v>1</v>
      </c>
      <c r="CW45" s="18">
        <v>0</v>
      </c>
      <c r="CX45" s="13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5">
        <v>0</v>
      </c>
      <c r="DE45" s="19">
        <f>SUM(Tabel3[[#This Row],[Ma]:[Zo15]])</f>
        <v>4</v>
      </c>
    </row>
    <row r="46" spans="1:109" x14ac:dyDescent="0.3">
      <c r="A46" s="37" t="s">
        <v>151</v>
      </c>
      <c r="B46" s="37" t="s">
        <v>212</v>
      </c>
      <c r="C46" s="37" t="s">
        <v>207</v>
      </c>
      <c r="D46" s="13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5">
        <v>0</v>
      </c>
      <c r="K46" s="16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8">
        <v>0</v>
      </c>
      <c r="R46" s="13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5">
        <v>0</v>
      </c>
      <c r="Y46" s="16">
        <v>0</v>
      </c>
      <c r="Z46" s="17">
        <v>0</v>
      </c>
      <c r="AA46" s="45">
        <v>1</v>
      </c>
      <c r="AB46" s="17">
        <v>0</v>
      </c>
      <c r="AC46" s="17">
        <v>0</v>
      </c>
      <c r="AD46" s="17">
        <v>0</v>
      </c>
      <c r="AE46" s="18">
        <v>0</v>
      </c>
      <c r="AF46" s="13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5">
        <v>0</v>
      </c>
      <c r="AM46" s="16">
        <v>0</v>
      </c>
      <c r="AN46" s="45">
        <v>1</v>
      </c>
      <c r="AO46" s="17">
        <v>0</v>
      </c>
      <c r="AP46" s="50">
        <v>0</v>
      </c>
      <c r="AQ46" s="50">
        <v>0</v>
      </c>
      <c r="AR46" s="50">
        <v>0</v>
      </c>
      <c r="AS46" s="18">
        <v>0</v>
      </c>
      <c r="AT46" s="13">
        <v>0</v>
      </c>
      <c r="AU46" s="45">
        <v>1</v>
      </c>
      <c r="AV46" s="14">
        <v>0</v>
      </c>
      <c r="AW46" s="50">
        <v>0</v>
      </c>
      <c r="AX46" s="50">
        <v>0</v>
      </c>
      <c r="AY46" s="14">
        <v>0</v>
      </c>
      <c r="AZ46" s="15">
        <v>0</v>
      </c>
      <c r="BA46" s="16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8">
        <v>0</v>
      </c>
      <c r="BH46" s="13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5">
        <v>0</v>
      </c>
      <c r="BO46" s="16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8">
        <v>0</v>
      </c>
      <c r="BV46" s="13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5">
        <v>0</v>
      </c>
      <c r="CC46" s="16">
        <v>0</v>
      </c>
      <c r="CD46" s="17">
        <v>0</v>
      </c>
      <c r="CE46" s="17">
        <v>0</v>
      </c>
      <c r="CF46" s="17">
        <v>0</v>
      </c>
      <c r="CG46" s="17">
        <v>0</v>
      </c>
      <c r="CH46" s="17">
        <v>0</v>
      </c>
      <c r="CI46" s="18">
        <v>0</v>
      </c>
      <c r="CJ46" s="13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5">
        <v>0</v>
      </c>
      <c r="CQ46" s="16">
        <v>0</v>
      </c>
      <c r="CR46" s="17">
        <v>0</v>
      </c>
      <c r="CS46" s="17">
        <v>0</v>
      </c>
      <c r="CT46" s="17">
        <v>0</v>
      </c>
      <c r="CU46" s="17">
        <v>0</v>
      </c>
      <c r="CV46" s="17">
        <v>0</v>
      </c>
      <c r="CW46" s="18">
        <v>0</v>
      </c>
      <c r="CX46" s="13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5">
        <v>0</v>
      </c>
      <c r="DE46" s="19">
        <f>SUM(Tabel3[[#This Row],[Ma]:[Zo15]])</f>
        <v>3</v>
      </c>
    </row>
    <row r="47" spans="1:109" x14ac:dyDescent="0.3">
      <c r="A47" s="37" t="s">
        <v>152</v>
      </c>
      <c r="B47" s="37" t="s">
        <v>212</v>
      </c>
      <c r="C47" s="37" t="s">
        <v>206</v>
      </c>
      <c r="D47" s="13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5">
        <v>0</v>
      </c>
      <c r="K47" s="16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8">
        <v>0</v>
      </c>
      <c r="R47" s="13">
        <v>0</v>
      </c>
      <c r="S47" s="14">
        <v>0</v>
      </c>
      <c r="T47" s="45">
        <v>1</v>
      </c>
      <c r="U47" s="14">
        <v>0</v>
      </c>
      <c r="V47" s="14">
        <v>0</v>
      </c>
      <c r="W47" s="14">
        <v>0</v>
      </c>
      <c r="X47" s="15">
        <v>0</v>
      </c>
      <c r="Y47" s="16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8">
        <v>0</v>
      </c>
      <c r="AF47" s="13">
        <v>0</v>
      </c>
      <c r="AG47" s="14">
        <v>0</v>
      </c>
      <c r="AH47" s="14">
        <v>0</v>
      </c>
      <c r="AI47" s="14">
        <v>0</v>
      </c>
      <c r="AJ47" s="14">
        <v>0</v>
      </c>
      <c r="AK47" s="45">
        <v>1</v>
      </c>
      <c r="AL47" s="15">
        <v>0</v>
      </c>
      <c r="AM47" s="16">
        <v>0</v>
      </c>
      <c r="AN47" s="17">
        <v>0</v>
      </c>
      <c r="AO47" s="17">
        <v>0</v>
      </c>
      <c r="AP47" s="50">
        <v>0</v>
      </c>
      <c r="AQ47" s="50">
        <v>0</v>
      </c>
      <c r="AR47" s="50">
        <v>0</v>
      </c>
      <c r="AS47" s="18">
        <v>0</v>
      </c>
      <c r="AT47" s="13">
        <v>0</v>
      </c>
      <c r="AU47" s="14">
        <v>0</v>
      </c>
      <c r="AV47" s="14">
        <v>0</v>
      </c>
      <c r="AW47" s="50">
        <v>0</v>
      </c>
      <c r="AX47" s="50">
        <v>0</v>
      </c>
      <c r="AY47" s="14">
        <v>0</v>
      </c>
      <c r="AZ47" s="15">
        <v>0</v>
      </c>
      <c r="BA47" s="16">
        <v>0</v>
      </c>
      <c r="BB47" s="17">
        <v>0</v>
      </c>
      <c r="BC47" s="17">
        <v>0</v>
      </c>
      <c r="BD47" s="17">
        <v>0</v>
      </c>
      <c r="BE47" s="17">
        <v>0</v>
      </c>
      <c r="BF47" s="39">
        <v>0</v>
      </c>
      <c r="BG47" s="18">
        <v>0</v>
      </c>
      <c r="BH47" s="13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5">
        <v>0</v>
      </c>
      <c r="BO47" s="16">
        <v>0</v>
      </c>
      <c r="BP47" s="17">
        <v>0</v>
      </c>
      <c r="BQ47" s="31">
        <v>1</v>
      </c>
      <c r="BR47" s="17">
        <v>0</v>
      </c>
      <c r="BS47" s="17">
        <v>0</v>
      </c>
      <c r="BT47" s="17">
        <v>0</v>
      </c>
      <c r="BU47" s="18">
        <v>0</v>
      </c>
      <c r="BV47" s="13">
        <v>0</v>
      </c>
      <c r="BW47" s="14">
        <v>0</v>
      </c>
      <c r="BX47" s="14">
        <v>0</v>
      </c>
      <c r="BY47" s="31">
        <v>1</v>
      </c>
      <c r="BZ47" s="14">
        <v>0</v>
      </c>
      <c r="CA47" s="14">
        <v>0</v>
      </c>
      <c r="CB47" s="15">
        <v>0</v>
      </c>
      <c r="CC47" s="16">
        <v>0</v>
      </c>
      <c r="CD47" s="17">
        <v>0</v>
      </c>
      <c r="CE47" s="17">
        <v>0</v>
      </c>
      <c r="CF47" s="17">
        <v>0</v>
      </c>
      <c r="CG47" s="17">
        <v>0</v>
      </c>
      <c r="CH47" s="22">
        <v>1</v>
      </c>
      <c r="CI47" s="18">
        <v>0</v>
      </c>
      <c r="CJ47" s="13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5">
        <v>0</v>
      </c>
      <c r="CQ47" s="16">
        <v>0</v>
      </c>
      <c r="CR47" s="17">
        <v>0</v>
      </c>
      <c r="CS47" s="17">
        <v>0</v>
      </c>
      <c r="CT47" s="17">
        <v>0</v>
      </c>
      <c r="CU47" s="17">
        <v>0</v>
      </c>
      <c r="CV47" s="17">
        <v>0</v>
      </c>
      <c r="CW47" s="18">
        <v>0</v>
      </c>
      <c r="CX47" s="13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5">
        <v>0</v>
      </c>
      <c r="DE47" s="19">
        <f>SUM(Tabel3[[#This Row],[Ma]:[Zo15]])</f>
        <v>5</v>
      </c>
    </row>
    <row r="48" spans="1:109" x14ac:dyDescent="0.3">
      <c r="A48" s="37" t="s">
        <v>153</v>
      </c>
      <c r="B48" s="37" t="s">
        <v>210</v>
      </c>
      <c r="C48" s="37" t="s">
        <v>206</v>
      </c>
      <c r="D48" s="13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5">
        <v>0</v>
      </c>
      <c r="K48" s="16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8">
        <v>0</v>
      </c>
      <c r="R48" s="13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5">
        <v>0</v>
      </c>
      <c r="Y48" s="16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8">
        <v>0</v>
      </c>
      <c r="AF48" s="13">
        <v>0</v>
      </c>
      <c r="AG48" s="45">
        <v>1</v>
      </c>
      <c r="AH48" s="14">
        <v>0</v>
      </c>
      <c r="AI48" s="14">
        <v>0</v>
      </c>
      <c r="AJ48" s="14">
        <v>0</v>
      </c>
      <c r="AK48" s="14">
        <v>0</v>
      </c>
      <c r="AL48" s="15">
        <v>0</v>
      </c>
      <c r="AM48" s="16">
        <v>0</v>
      </c>
      <c r="AN48" s="17">
        <v>0</v>
      </c>
      <c r="AO48" s="17">
        <v>0</v>
      </c>
      <c r="AP48" s="50">
        <v>0</v>
      </c>
      <c r="AQ48" s="50">
        <v>0</v>
      </c>
      <c r="AR48" s="50">
        <v>0</v>
      </c>
      <c r="AS48" s="18">
        <v>0</v>
      </c>
      <c r="AT48" s="13">
        <v>0</v>
      </c>
      <c r="AU48" s="14">
        <v>0</v>
      </c>
      <c r="AV48" s="14">
        <v>0</v>
      </c>
      <c r="AW48" s="50">
        <v>0</v>
      </c>
      <c r="AX48" s="50">
        <v>0</v>
      </c>
      <c r="AY48" s="14">
        <v>0</v>
      </c>
      <c r="AZ48" s="15">
        <v>0</v>
      </c>
      <c r="BA48" s="16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8">
        <v>0</v>
      </c>
      <c r="BH48" s="13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5">
        <v>0</v>
      </c>
      <c r="BO48" s="16">
        <v>0</v>
      </c>
      <c r="BP48" s="17">
        <v>0</v>
      </c>
      <c r="BQ48" s="17">
        <v>0</v>
      </c>
      <c r="BR48" s="17">
        <v>0</v>
      </c>
      <c r="BS48" s="17">
        <v>0</v>
      </c>
      <c r="BT48" s="23">
        <v>1</v>
      </c>
      <c r="BU48" s="18">
        <v>0</v>
      </c>
      <c r="BV48" s="13">
        <v>0</v>
      </c>
      <c r="BW48" s="31">
        <v>1</v>
      </c>
      <c r="BX48" s="14">
        <v>0</v>
      </c>
      <c r="BY48" s="14">
        <v>0</v>
      </c>
      <c r="BZ48" s="14">
        <v>0</v>
      </c>
      <c r="CA48" s="14">
        <v>0</v>
      </c>
      <c r="CB48" s="15">
        <v>0</v>
      </c>
      <c r="CC48" s="16">
        <v>0</v>
      </c>
      <c r="CD48" s="17">
        <v>0</v>
      </c>
      <c r="CE48" s="17">
        <v>0</v>
      </c>
      <c r="CF48" s="17">
        <v>0</v>
      </c>
      <c r="CG48" s="17">
        <v>0</v>
      </c>
      <c r="CH48" s="17">
        <v>0</v>
      </c>
      <c r="CI48" s="18">
        <v>0</v>
      </c>
      <c r="CJ48" s="13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5">
        <v>0</v>
      </c>
      <c r="CQ48" s="16">
        <v>0</v>
      </c>
      <c r="CR48" s="31">
        <v>1</v>
      </c>
      <c r="CS48" s="17">
        <v>0</v>
      </c>
      <c r="CT48" s="17">
        <v>0</v>
      </c>
      <c r="CU48" s="17">
        <v>0</v>
      </c>
      <c r="CV48" s="17">
        <v>0</v>
      </c>
      <c r="CW48" s="18">
        <v>0</v>
      </c>
      <c r="CX48" s="13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5">
        <v>0</v>
      </c>
      <c r="DE48" s="19">
        <f>SUM(Tabel3[[#This Row],[Ma]:[Zo15]])</f>
        <v>4</v>
      </c>
    </row>
    <row r="49" spans="1:109" x14ac:dyDescent="0.3">
      <c r="A49" s="37" t="s">
        <v>154</v>
      </c>
      <c r="B49" s="37" t="s">
        <v>212</v>
      </c>
      <c r="C49" s="37" t="s">
        <v>207</v>
      </c>
      <c r="D49" s="13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5">
        <v>0</v>
      </c>
      <c r="K49" s="16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8">
        <v>0</v>
      </c>
      <c r="R49" s="13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5">
        <v>0</v>
      </c>
      <c r="Y49" s="16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8">
        <v>0</v>
      </c>
      <c r="AF49" s="13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5">
        <v>0</v>
      </c>
      <c r="AM49" s="16">
        <v>0</v>
      </c>
      <c r="AN49" s="17">
        <v>0</v>
      </c>
      <c r="AO49" s="17">
        <v>0</v>
      </c>
      <c r="AP49" s="50">
        <v>0</v>
      </c>
      <c r="AQ49" s="50">
        <v>0</v>
      </c>
      <c r="AR49" s="50">
        <v>0</v>
      </c>
      <c r="AS49" s="18">
        <v>0</v>
      </c>
      <c r="AT49" s="13">
        <v>0</v>
      </c>
      <c r="AU49" s="14">
        <v>0</v>
      </c>
      <c r="AV49" s="14">
        <v>0</v>
      </c>
      <c r="AW49" s="50">
        <v>0</v>
      </c>
      <c r="AX49" s="50">
        <v>0</v>
      </c>
      <c r="AY49" s="14">
        <v>0</v>
      </c>
      <c r="AZ49" s="15">
        <v>0</v>
      </c>
      <c r="BA49" s="16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8">
        <v>0</v>
      </c>
      <c r="BH49" s="13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5">
        <v>0</v>
      </c>
      <c r="BO49" s="16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8">
        <v>0</v>
      </c>
      <c r="BV49" s="13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5">
        <v>0</v>
      </c>
      <c r="CC49" s="16">
        <v>0</v>
      </c>
      <c r="CD49" s="17">
        <v>0</v>
      </c>
      <c r="CE49" s="17">
        <v>0</v>
      </c>
      <c r="CF49" s="17">
        <v>0</v>
      </c>
      <c r="CG49" s="17">
        <v>0</v>
      </c>
      <c r="CH49" s="17">
        <v>0</v>
      </c>
      <c r="CI49" s="18">
        <v>0</v>
      </c>
      <c r="CJ49" s="13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5">
        <v>0</v>
      </c>
      <c r="CQ49" s="16">
        <v>0</v>
      </c>
      <c r="CR49" s="17">
        <v>0</v>
      </c>
      <c r="CS49" s="17">
        <v>0</v>
      </c>
      <c r="CT49" s="17">
        <v>0</v>
      </c>
      <c r="CU49" s="17">
        <v>0</v>
      </c>
      <c r="CV49" s="17">
        <v>0</v>
      </c>
      <c r="CW49" s="18">
        <v>0</v>
      </c>
      <c r="CX49" s="13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5">
        <v>0</v>
      </c>
      <c r="DE49" s="19">
        <f>SUM(Tabel3[[#This Row],[Ma]:[Zo15]])</f>
        <v>0</v>
      </c>
    </row>
    <row r="50" spans="1:109" x14ac:dyDescent="0.3">
      <c r="A50" s="37" t="s">
        <v>155</v>
      </c>
      <c r="B50" s="37" t="s">
        <v>213</v>
      </c>
      <c r="C50" s="37" t="s">
        <v>206</v>
      </c>
      <c r="D50" s="13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5">
        <v>0</v>
      </c>
      <c r="K50" s="16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8">
        <v>0</v>
      </c>
      <c r="R50" s="13">
        <v>0</v>
      </c>
      <c r="S50" s="14">
        <v>0</v>
      </c>
      <c r="T50" s="45">
        <v>1</v>
      </c>
      <c r="U50" s="14">
        <v>0</v>
      </c>
      <c r="V50" s="14">
        <v>0</v>
      </c>
      <c r="W50" s="14">
        <v>0</v>
      </c>
      <c r="X50" s="15">
        <v>0</v>
      </c>
      <c r="Y50" s="16">
        <v>0</v>
      </c>
      <c r="Z50" s="45">
        <v>1</v>
      </c>
      <c r="AA50" s="45">
        <v>1</v>
      </c>
      <c r="AB50" s="17">
        <v>0</v>
      </c>
      <c r="AC50" s="17">
        <v>0</v>
      </c>
      <c r="AD50" s="17">
        <v>0</v>
      </c>
      <c r="AE50" s="18">
        <v>0</v>
      </c>
      <c r="AF50" s="13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5">
        <v>0</v>
      </c>
      <c r="AM50" s="16">
        <v>0</v>
      </c>
      <c r="AN50" s="45">
        <v>1</v>
      </c>
      <c r="AO50" s="17">
        <v>0</v>
      </c>
      <c r="AP50" s="50">
        <v>0</v>
      </c>
      <c r="AQ50" s="50">
        <v>0</v>
      </c>
      <c r="AR50" s="50">
        <v>0</v>
      </c>
      <c r="AS50" s="18">
        <v>0</v>
      </c>
      <c r="AT50" s="13">
        <v>0</v>
      </c>
      <c r="AU50" s="14">
        <v>0</v>
      </c>
      <c r="AV50" s="14">
        <v>0</v>
      </c>
      <c r="AW50" s="50">
        <v>0</v>
      </c>
      <c r="AX50" s="50">
        <v>0</v>
      </c>
      <c r="AY50" s="14">
        <v>0</v>
      </c>
      <c r="AZ50" s="15">
        <v>0</v>
      </c>
      <c r="BA50" s="16">
        <v>0</v>
      </c>
      <c r="BB50" s="17">
        <v>0</v>
      </c>
      <c r="BC50" s="45">
        <v>1</v>
      </c>
      <c r="BD50" s="17">
        <v>0</v>
      </c>
      <c r="BE50" s="17">
        <v>0</v>
      </c>
      <c r="BF50" s="17">
        <v>0</v>
      </c>
      <c r="BG50" s="18">
        <v>0</v>
      </c>
      <c r="BH50" s="13">
        <v>0</v>
      </c>
      <c r="BI50" s="14">
        <v>0</v>
      </c>
      <c r="BJ50" s="45">
        <v>1</v>
      </c>
      <c r="BK50" s="14">
        <v>0</v>
      </c>
      <c r="BL50" s="14">
        <v>0</v>
      </c>
      <c r="BM50" s="14">
        <v>0</v>
      </c>
      <c r="BN50" s="15">
        <v>0</v>
      </c>
      <c r="BO50" s="16">
        <v>0</v>
      </c>
      <c r="BP50" s="17">
        <v>0</v>
      </c>
      <c r="BQ50" s="20">
        <v>1</v>
      </c>
      <c r="BR50" s="17">
        <v>0</v>
      </c>
      <c r="BS50" s="17">
        <v>0</v>
      </c>
      <c r="BT50" s="17">
        <v>0</v>
      </c>
      <c r="BU50" s="18">
        <v>0</v>
      </c>
      <c r="BV50" s="13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5">
        <v>0</v>
      </c>
      <c r="CC50" s="16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8">
        <v>0</v>
      </c>
      <c r="CJ50" s="33">
        <v>1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5">
        <v>0</v>
      </c>
      <c r="CQ50" s="16">
        <v>0</v>
      </c>
      <c r="CR50" s="17">
        <v>0</v>
      </c>
      <c r="CS50" s="20">
        <v>1</v>
      </c>
      <c r="CT50" s="17">
        <v>0</v>
      </c>
      <c r="CU50" s="17">
        <v>0</v>
      </c>
      <c r="CV50" s="17">
        <v>0</v>
      </c>
      <c r="CW50" s="18">
        <v>0</v>
      </c>
      <c r="CX50" s="13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5">
        <v>0</v>
      </c>
      <c r="DE50" s="19">
        <f>SUM(Tabel3[[#This Row],[Ma]:[Zo15]])</f>
        <v>9</v>
      </c>
    </row>
    <row r="51" spans="1:109" x14ac:dyDescent="0.3">
      <c r="A51" s="37" t="s">
        <v>156</v>
      </c>
      <c r="B51" s="37" t="s">
        <v>210</v>
      </c>
      <c r="C51" s="37" t="s">
        <v>206</v>
      </c>
      <c r="D51" s="13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5">
        <v>0</v>
      </c>
      <c r="K51" s="16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8">
        <v>0</v>
      </c>
      <c r="R51" s="13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5">
        <v>0</v>
      </c>
      <c r="Y51" s="16">
        <v>0</v>
      </c>
      <c r="Z51" s="45">
        <v>1</v>
      </c>
      <c r="AA51" s="17">
        <v>0</v>
      </c>
      <c r="AB51" s="17">
        <v>0</v>
      </c>
      <c r="AC51" s="17">
        <v>0</v>
      </c>
      <c r="AD51" s="17">
        <v>0</v>
      </c>
      <c r="AE51" s="18">
        <v>0</v>
      </c>
      <c r="AF51" s="13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5">
        <v>0</v>
      </c>
      <c r="AM51" s="16">
        <v>0</v>
      </c>
      <c r="AN51" s="17">
        <v>0</v>
      </c>
      <c r="AO51" s="17">
        <v>0</v>
      </c>
      <c r="AP51" s="50">
        <v>0</v>
      </c>
      <c r="AQ51" s="50">
        <v>0</v>
      </c>
      <c r="AR51" s="50">
        <v>0</v>
      </c>
      <c r="AS51" s="18">
        <v>0</v>
      </c>
      <c r="AT51" s="13">
        <v>0</v>
      </c>
      <c r="AU51" s="14">
        <v>0</v>
      </c>
      <c r="AV51" s="14">
        <v>0</v>
      </c>
      <c r="AW51" s="50">
        <v>0</v>
      </c>
      <c r="AX51" s="50">
        <v>0</v>
      </c>
      <c r="AY51" s="14">
        <v>0</v>
      </c>
      <c r="AZ51" s="15">
        <v>0</v>
      </c>
      <c r="BA51" s="16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8">
        <v>0</v>
      </c>
      <c r="BH51" s="13">
        <v>0</v>
      </c>
      <c r="BI51" s="45">
        <v>1</v>
      </c>
      <c r="BJ51" s="14">
        <v>0</v>
      </c>
      <c r="BK51" s="14">
        <v>0</v>
      </c>
      <c r="BL51" s="14">
        <v>0</v>
      </c>
      <c r="BM51" s="14">
        <v>0</v>
      </c>
      <c r="BN51" s="15">
        <v>0</v>
      </c>
      <c r="BO51" s="16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8">
        <v>0</v>
      </c>
      <c r="BV51" s="13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5">
        <v>0</v>
      </c>
      <c r="CC51" s="16">
        <v>0</v>
      </c>
      <c r="CD51" s="17">
        <v>0</v>
      </c>
      <c r="CE51" s="17">
        <v>0</v>
      </c>
      <c r="CF51" s="39">
        <v>0</v>
      </c>
      <c r="CG51" s="17">
        <v>0</v>
      </c>
      <c r="CH51" s="17">
        <v>0</v>
      </c>
      <c r="CI51" s="18">
        <v>0</v>
      </c>
      <c r="CJ51" s="13">
        <v>0</v>
      </c>
      <c r="CK51" s="31">
        <v>1</v>
      </c>
      <c r="CL51" s="14">
        <v>0</v>
      </c>
      <c r="CM51" s="14">
        <v>0</v>
      </c>
      <c r="CN51" s="14">
        <v>0</v>
      </c>
      <c r="CO51" s="14">
        <v>0</v>
      </c>
      <c r="CP51" s="15">
        <v>0</v>
      </c>
      <c r="CQ51" s="16">
        <v>0</v>
      </c>
      <c r="CR51" s="17">
        <v>0</v>
      </c>
      <c r="CS51" s="17">
        <v>0</v>
      </c>
      <c r="CT51" s="17">
        <v>0</v>
      </c>
      <c r="CU51" s="17">
        <v>0</v>
      </c>
      <c r="CV51" s="17">
        <v>0</v>
      </c>
      <c r="CW51" s="18">
        <v>0</v>
      </c>
      <c r="CX51" s="13">
        <v>0</v>
      </c>
      <c r="CY51" s="14">
        <v>0</v>
      </c>
      <c r="CZ51" s="20">
        <v>1</v>
      </c>
      <c r="DA51" s="14">
        <v>0</v>
      </c>
      <c r="DB51" s="14">
        <v>0</v>
      </c>
      <c r="DC51" s="14">
        <v>0</v>
      </c>
      <c r="DD51" s="15">
        <v>0</v>
      </c>
      <c r="DE51" s="19">
        <f>SUM(Tabel3[[#This Row],[Ma]:[Zo15]])</f>
        <v>4</v>
      </c>
    </row>
    <row r="52" spans="1:109" x14ac:dyDescent="0.3">
      <c r="A52" s="37" t="s">
        <v>157</v>
      </c>
      <c r="B52" s="37" t="s">
        <v>213</v>
      </c>
      <c r="C52" s="37" t="s">
        <v>207</v>
      </c>
      <c r="D52" s="13">
        <v>0</v>
      </c>
      <c r="E52" s="14">
        <v>0</v>
      </c>
      <c r="F52" s="14">
        <v>0</v>
      </c>
      <c r="G52" s="45">
        <v>1</v>
      </c>
      <c r="H52" s="14">
        <v>0</v>
      </c>
      <c r="I52" s="14">
        <v>0</v>
      </c>
      <c r="J52" s="15">
        <v>0</v>
      </c>
      <c r="K52" s="16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8">
        <v>0</v>
      </c>
      <c r="R52" s="13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5">
        <v>0</v>
      </c>
      <c r="Y52" s="16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8">
        <v>0</v>
      </c>
      <c r="AF52" s="13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5">
        <v>0</v>
      </c>
      <c r="AM52" s="16">
        <v>0</v>
      </c>
      <c r="AN52" s="17">
        <v>0</v>
      </c>
      <c r="AO52" s="17">
        <v>0</v>
      </c>
      <c r="AP52" s="50">
        <v>0</v>
      </c>
      <c r="AQ52" s="50">
        <v>0</v>
      </c>
      <c r="AR52" s="50">
        <v>0</v>
      </c>
      <c r="AS52" s="18">
        <v>0</v>
      </c>
      <c r="AT52" s="13">
        <v>0</v>
      </c>
      <c r="AU52" s="14">
        <v>0</v>
      </c>
      <c r="AV52" s="14">
        <v>0</v>
      </c>
      <c r="AW52" s="50">
        <v>0</v>
      </c>
      <c r="AX52" s="50">
        <v>0</v>
      </c>
      <c r="AY52" s="14">
        <v>0</v>
      </c>
      <c r="AZ52" s="15">
        <v>0</v>
      </c>
      <c r="BA52" s="16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8">
        <v>0</v>
      </c>
      <c r="BH52" s="13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5">
        <v>0</v>
      </c>
      <c r="BO52" s="16">
        <v>0</v>
      </c>
      <c r="BP52" s="20">
        <v>1</v>
      </c>
      <c r="BQ52" s="17">
        <v>0</v>
      </c>
      <c r="BR52" s="17">
        <v>0</v>
      </c>
      <c r="BS52" s="17">
        <v>0</v>
      </c>
      <c r="BT52" s="17">
        <v>0</v>
      </c>
      <c r="BU52" s="18">
        <v>0</v>
      </c>
      <c r="BV52" s="13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15">
        <v>0</v>
      </c>
      <c r="CC52" s="16">
        <v>0</v>
      </c>
      <c r="CD52" s="20">
        <v>1</v>
      </c>
      <c r="CE52" s="17">
        <v>0</v>
      </c>
      <c r="CF52" s="17">
        <v>0</v>
      </c>
      <c r="CG52" s="17">
        <v>0</v>
      </c>
      <c r="CH52" s="17">
        <v>0</v>
      </c>
      <c r="CI52" s="18">
        <v>0</v>
      </c>
      <c r="CJ52" s="13">
        <v>0</v>
      </c>
      <c r="CK52" s="14">
        <v>0</v>
      </c>
      <c r="CL52" s="14">
        <v>0</v>
      </c>
      <c r="CM52" s="14">
        <v>0</v>
      </c>
      <c r="CN52" s="14">
        <v>0</v>
      </c>
      <c r="CO52" s="14">
        <v>0</v>
      </c>
      <c r="CP52" s="15">
        <v>0</v>
      </c>
      <c r="CQ52" s="16">
        <v>0</v>
      </c>
      <c r="CR52" s="20">
        <v>1</v>
      </c>
      <c r="CS52" s="17">
        <v>0</v>
      </c>
      <c r="CT52" s="31">
        <v>1</v>
      </c>
      <c r="CU52" s="17">
        <v>0</v>
      </c>
      <c r="CV52" s="17">
        <v>0</v>
      </c>
      <c r="CW52" s="18">
        <v>0</v>
      </c>
      <c r="CX52" s="13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5">
        <v>0</v>
      </c>
      <c r="DE52" s="19">
        <f>SUM(Tabel3[[#This Row],[Ma]:[Zo15]])</f>
        <v>5</v>
      </c>
    </row>
    <row r="53" spans="1:109" x14ac:dyDescent="0.3">
      <c r="A53" s="37" t="s">
        <v>158</v>
      </c>
      <c r="B53" s="37" t="s">
        <v>212</v>
      </c>
      <c r="C53" s="37" t="s">
        <v>207</v>
      </c>
      <c r="D53" s="13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5">
        <v>0</v>
      </c>
      <c r="K53" s="16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8">
        <v>0</v>
      </c>
      <c r="R53" s="13">
        <v>0</v>
      </c>
      <c r="S53" s="14">
        <v>0</v>
      </c>
      <c r="T53" s="14">
        <v>0</v>
      </c>
      <c r="U53" s="14">
        <v>0</v>
      </c>
      <c r="V53" s="14">
        <v>0</v>
      </c>
      <c r="W53" s="45">
        <v>1</v>
      </c>
      <c r="X53" s="15">
        <v>0</v>
      </c>
      <c r="Y53" s="16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8">
        <v>0</v>
      </c>
      <c r="AF53" s="13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5">
        <v>0</v>
      </c>
      <c r="AM53" s="16">
        <v>0</v>
      </c>
      <c r="AN53" s="17">
        <v>0</v>
      </c>
      <c r="AO53" s="17">
        <v>0</v>
      </c>
      <c r="AP53" s="50">
        <v>0</v>
      </c>
      <c r="AQ53" s="50">
        <v>0</v>
      </c>
      <c r="AR53" s="50">
        <v>0</v>
      </c>
      <c r="AS53" s="18">
        <v>0</v>
      </c>
      <c r="AT53" s="13">
        <v>0</v>
      </c>
      <c r="AU53" s="14">
        <v>0</v>
      </c>
      <c r="AV53" s="14">
        <v>0</v>
      </c>
      <c r="AW53" s="50">
        <v>0</v>
      </c>
      <c r="AX53" s="50">
        <v>0</v>
      </c>
      <c r="AY53" s="14">
        <v>0</v>
      </c>
      <c r="AZ53" s="15">
        <v>0</v>
      </c>
      <c r="BA53" s="16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8">
        <v>0</v>
      </c>
      <c r="BH53" s="13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5">
        <v>0</v>
      </c>
      <c r="BO53" s="16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8">
        <v>0</v>
      </c>
      <c r="BV53" s="13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5">
        <v>0</v>
      </c>
      <c r="CC53" s="16">
        <v>0</v>
      </c>
      <c r="CD53" s="17">
        <v>0</v>
      </c>
      <c r="CE53" s="17">
        <v>0</v>
      </c>
      <c r="CF53" s="17">
        <v>0</v>
      </c>
      <c r="CG53" s="17">
        <v>0</v>
      </c>
      <c r="CH53" s="17">
        <v>0</v>
      </c>
      <c r="CI53" s="18">
        <v>0</v>
      </c>
      <c r="CJ53" s="13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5">
        <v>0</v>
      </c>
      <c r="CQ53" s="16">
        <v>0</v>
      </c>
      <c r="CR53" s="17">
        <v>0</v>
      </c>
      <c r="CS53" s="17">
        <v>0</v>
      </c>
      <c r="CT53" s="17">
        <v>0</v>
      </c>
      <c r="CU53" s="17">
        <v>0</v>
      </c>
      <c r="CV53" s="17">
        <v>0</v>
      </c>
      <c r="CW53" s="18">
        <v>0</v>
      </c>
      <c r="CX53" s="13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5">
        <v>0</v>
      </c>
      <c r="DE53" s="19">
        <f>SUM(Tabel3[[#This Row],[Ma]:[Zo15]])</f>
        <v>1</v>
      </c>
    </row>
    <row r="54" spans="1:109" x14ac:dyDescent="0.3">
      <c r="A54" s="37" t="s">
        <v>159</v>
      </c>
      <c r="B54" s="37" t="s">
        <v>210</v>
      </c>
      <c r="C54" s="37" t="s">
        <v>207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5">
        <v>0</v>
      </c>
      <c r="K54" s="16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8">
        <v>0</v>
      </c>
      <c r="R54" s="13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5">
        <v>0</v>
      </c>
      <c r="Y54" s="16">
        <v>0</v>
      </c>
      <c r="Z54" s="17">
        <v>0</v>
      </c>
      <c r="AA54" s="17">
        <v>0</v>
      </c>
      <c r="AB54" s="45">
        <v>1</v>
      </c>
      <c r="AC54" s="17">
        <v>0</v>
      </c>
      <c r="AD54" s="17">
        <v>0</v>
      </c>
      <c r="AE54" s="18">
        <v>0</v>
      </c>
      <c r="AF54" s="13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5">
        <v>0</v>
      </c>
      <c r="AM54" s="16">
        <v>0</v>
      </c>
      <c r="AN54" s="17">
        <v>0</v>
      </c>
      <c r="AO54" s="17">
        <v>0</v>
      </c>
      <c r="AP54" s="50">
        <v>0</v>
      </c>
      <c r="AQ54" s="50">
        <v>0</v>
      </c>
      <c r="AR54" s="50">
        <v>0</v>
      </c>
      <c r="AS54" s="18">
        <v>0</v>
      </c>
      <c r="AT54" s="13">
        <v>0</v>
      </c>
      <c r="AU54" s="14">
        <v>0</v>
      </c>
      <c r="AV54" s="14">
        <v>0</v>
      </c>
      <c r="AW54" s="50">
        <v>0</v>
      </c>
      <c r="AX54" s="50">
        <v>0</v>
      </c>
      <c r="AY54" s="14">
        <v>0</v>
      </c>
      <c r="AZ54" s="15">
        <v>0</v>
      </c>
      <c r="BA54" s="16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8">
        <v>0</v>
      </c>
      <c r="BH54" s="13">
        <v>0</v>
      </c>
      <c r="BI54" s="14">
        <v>0</v>
      </c>
      <c r="BJ54" s="45">
        <v>1</v>
      </c>
      <c r="BK54" s="14">
        <v>0</v>
      </c>
      <c r="BL54" s="14">
        <v>0</v>
      </c>
      <c r="BM54" s="14">
        <v>0</v>
      </c>
      <c r="BN54" s="15">
        <v>0</v>
      </c>
      <c r="BO54" s="16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8">
        <v>0</v>
      </c>
      <c r="BV54" s="13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5">
        <v>0</v>
      </c>
      <c r="CC54" s="16">
        <v>0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8">
        <v>0</v>
      </c>
      <c r="CJ54" s="13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5">
        <v>0</v>
      </c>
      <c r="CQ54" s="16">
        <v>0</v>
      </c>
      <c r="CR54" s="17">
        <v>0</v>
      </c>
      <c r="CS54" s="17">
        <v>0</v>
      </c>
      <c r="CT54" s="17">
        <v>0</v>
      </c>
      <c r="CU54" s="17">
        <v>0</v>
      </c>
      <c r="CV54" s="17">
        <v>0</v>
      </c>
      <c r="CW54" s="18">
        <v>0</v>
      </c>
      <c r="CX54" s="13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5">
        <v>0</v>
      </c>
      <c r="DE54" s="19">
        <f>SUM(Tabel3[[#This Row],[Ma]:[Zo15]])</f>
        <v>2</v>
      </c>
    </row>
    <row r="55" spans="1:109" x14ac:dyDescent="0.3">
      <c r="A55" s="37" t="s">
        <v>160</v>
      </c>
      <c r="B55" s="37" t="s">
        <v>212</v>
      </c>
      <c r="C55" s="37" t="s">
        <v>207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5">
        <v>0</v>
      </c>
      <c r="K55" s="16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8">
        <v>0</v>
      </c>
      <c r="R55" s="13">
        <v>0</v>
      </c>
      <c r="S55" s="14">
        <v>0</v>
      </c>
      <c r="T55" s="14">
        <v>0</v>
      </c>
      <c r="U55" s="14">
        <v>0</v>
      </c>
      <c r="V55" s="14">
        <v>0</v>
      </c>
      <c r="W55" s="45">
        <v>1</v>
      </c>
      <c r="X55" s="15">
        <v>0</v>
      </c>
      <c r="Y55" s="16">
        <v>0</v>
      </c>
      <c r="Z55" s="17">
        <v>0</v>
      </c>
      <c r="AA55" s="17">
        <v>0</v>
      </c>
      <c r="AB55" s="17">
        <v>0</v>
      </c>
      <c r="AC55" s="17">
        <v>0</v>
      </c>
      <c r="AD55" s="45">
        <v>1</v>
      </c>
      <c r="AE55" s="18">
        <v>0</v>
      </c>
      <c r="AF55" s="13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5">
        <v>0</v>
      </c>
      <c r="AM55" s="16">
        <v>0</v>
      </c>
      <c r="AN55" s="17">
        <v>0</v>
      </c>
      <c r="AO55" s="17">
        <v>0</v>
      </c>
      <c r="AP55" s="50">
        <v>0</v>
      </c>
      <c r="AQ55" s="50">
        <v>0</v>
      </c>
      <c r="AR55" s="50">
        <v>0</v>
      </c>
      <c r="AS55" s="18">
        <v>0</v>
      </c>
      <c r="AT55" s="13">
        <v>0</v>
      </c>
      <c r="AU55" s="14">
        <v>0</v>
      </c>
      <c r="AV55" s="14">
        <v>0</v>
      </c>
      <c r="AW55" s="50">
        <v>0</v>
      </c>
      <c r="AX55" s="50">
        <v>0</v>
      </c>
      <c r="AY55" s="14">
        <v>0</v>
      </c>
      <c r="AZ55" s="15">
        <v>0</v>
      </c>
      <c r="BA55" s="16">
        <v>0</v>
      </c>
      <c r="BB55" s="17">
        <v>0</v>
      </c>
      <c r="BC55" s="17">
        <v>0</v>
      </c>
      <c r="BD55" s="17">
        <v>0</v>
      </c>
      <c r="BE55" s="17">
        <v>0</v>
      </c>
      <c r="BF55" s="39">
        <v>0</v>
      </c>
      <c r="BG55" s="18">
        <v>0</v>
      </c>
      <c r="BH55" s="13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5">
        <v>0</v>
      </c>
      <c r="BO55" s="33">
        <v>1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8">
        <v>0</v>
      </c>
      <c r="BV55" s="13">
        <v>0</v>
      </c>
      <c r="BW55" s="14">
        <v>0</v>
      </c>
      <c r="BX55" s="14">
        <v>0</v>
      </c>
      <c r="BY55" s="14">
        <v>0</v>
      </c>
      <c r="BZ55" s="14">
        <v>0</v>
      </c>
      <c r="CA55" s="14">
        <v>0</v>
      </c>
      <c r="CB55" s="15">
        <v>0</v>
      </c>
      <c r="CC55" s="16">
        <v>0</v>
      </c>
      <c r="CD55" s="17">
        <v>0</v>
      </c>
      <c r="CE55" s="17">
        <v>0</v>
      </c>
      <c r="CF55" s="17">
        <v>0</v>
      </c>
      <c r="CG55" s="17">
        <v>0</v>
      </c>
      <c r="CH55" s="17">
        <v>0</v>
      </c>
      <c r="CI55" s="18">
        <v>0</v>
      </c>
      <c r="CJ55" s="13">
        <v>0</v>
      </c>
      <c r="CK55" s="14">
        <v>0</v>
      </c>
      <c r="CL55" s="14">
        <v>0</v>
      </c>
      <c r="CM55" s="14">
        <v>0</v>
      </c>
      <c r="CN55" s="14">
        <v>0</v>
      </c>
      <c r="CO55" s="14">
        <v>0</v>
      </c>
      <c r="CP55" s="15">
        <v>0</v>
      </c>
      <c r="CQ55" s="21">
        <v>1</v>
      </c>
      <c r="CR55" s="17">
        <v>0</v>
      </c>
      <c r="CS55" s="17">
        <v>0</v>
      </c>
      <c r="CT55" s="17">
        <v>0</v>
      </c>
      <c r="CU55" s="17">
        <v>0</v>
      </c>
      <c r="CV55" s="17">
        <v>0</v>
      </c>
      <c r="CW55" s="18">
        <v>0</v>
      </c>
      <c r="CX55" s="13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5">
        <v>0</v>
      </c>
      <c r="DE55" s="19">
        <f>SUM(Tabel3[[#This Row],[Ma]:[Zo15]])</f>
        <v>4</v>
      </c>
    </row>
    <row r="56" spans="1:109" x14ac:dyDescent="0.3">
      <c r="A56" s="37" t="s">
        <v>161</v>
      </c>
      <c r="B56" s="37" t="s">
        <v>209</v>
      </c>
      <c r="C56" s="37" t="s">
        <v>206</v>
      </c>
      <c r="D56" s="13">
        <v>0</v>
      </c>
      <c r="E56" s="14">
        <v>0</v>
      </c>
      <c r="F56" s="45">
        <v>1</v>
      </c>
      <c r="G56" s="14">
        <v>0</v>
      </c>
      <c r="H56" s="14">
        <v>0</v>
      </c>
      <c r="I56" s="14">
        <v>0</v>
      </c>
      <c r="J56" s="15">
        <v>0</v>
      </c>
      <c r="K56" s="47">
        <v>1</v>
      </c>
      <c r="L56" s="17">
        <v>0</v>
      </c>
      <c r="M56" s="39">
        <v>0</v>
      </c>
      <c r="N56" s="17">
        <v>0</v>
      </c>
      <c r="O56" s="17">
        <v>0</v>
      </c>
      <c r="P56" s="17">
        <v>0</v>
      </c>
      <c r="Q56" s="18">
        <v>0</v>
      </c>
      <c r="R56" s="13">
        <v>0</v>
      </c>
      <c r="S56" s="45">
        <v>1</v>
      </c>
      <c r="T56" s="14">
        <v>0</v>
      </c>
      <c r="U56" s="45">
        <v>1</v>
      </c>
      <c r="V56" s="14">
        <v>0</v>
      </c>
      <c r="W56" s="14">
        <v>0</v>
      </c>
      <c r="X56" s="15">
        <v>0</v>
      </c>
      <c r="Y56" s="40">
        <v>0</v>
      </c>
      <c r="Z56" s="17">
        <v>0</v>
      </c>
      <c r="AA56" s="45">
        <v>1</v>
      </c>
      <c r="AB56" s="17">
        <v>0</v>
      </c>
      <c r="AC56" s="17">
        <v>0</v>
      </c>
      <c r="AD56" s="17">
        <v>0</v>
      </c>
      <c r="AE56" s="18">
        <v>0</v>
      </c>
      <c r="AF56" s="13">
        <v>0</v>
      </c>
      <c r="AG56" s="14">
        <v>0</v>
      </c>
      <c r="AH56" s="45">
        <v>1</v>
      </c>
      <c r="AI56" s="14">
        <v>0</v>
      </c>
      <c r="AJ56" s="14">
        <v>0</v>
      </c>
      <c r="AK56" s="14">
        <v>0</v>
      </c>
      <c r="AL56" s="15">
        <v>0</v>
      </c>
      <c r="AM56" s="47">
        <v>1</v>
      </c>
      <c r="AN56" s="17">
        <v>0</v>
      </c>
      <c r="AO56" s="34">
        <v>0</v>
      </c>
      <c r="AP56" s="50">
        <v>0</v>
      </c>
      <c r="AQ56" s="50">
        <v>0</v>
      </c>
      <c r="AR56" s="50">
        <v>0</v>
      </c>
      <c r="AS56" s="18">
        <v>0</v>
      </c>
      <c r="AT56" s="13">
        <v>0</v>
      </c>
      <c r="AU56" s="14">
        <v>0</v>
      </c>
      <c r="AV56" s="45">
        <v>1</v>
      </c>
      <c r="AW56" s="50">
        <v>0</v>
      </c>
      <c r="AX56" s="50">
        <v>0</v>
      </c>
      <c r="AY56" s="14">
        <v>0</v>
      </c>
      <c r="AZ56" s="15">
        <v>0</v>
      </c>
      <c r="BA56" s="47">
        <v>1</v>
      </c>
      <c r="BB56" s="17">
        <v>0</v>
      </c>
      <c r="BC56" s="39">
        <v>0</v>
      </c>
      <c r="BD56" s="17">
        <v>0</v>
      </c>
      <c r="BE56" s="17">
        <v>0</v>
      </c>
      <c r="BF56" s="17">
        <v>0</v>
      </c>
      <c r="BG56" s="18">
        <v>0</v>
      </c>
      <c r="BH56" s="13">
        <v>0</v>
      </c>
      <c r="BI56" s="14">
        <v>0</v>
      </c>
      <c r="BJ56" s="45">
        <v>1</v>
      </c>
      <c r="BK56" s="14">
        <v>0</v>
      </c>
      <c r="BL56" s="14">
        <v>0</v>
      </c>
      <c r="BM56" s="14">
        <v>0</v>
      </c>
      <c r="BN56" s="15">
        <v>0</v>
      </c>
      <c r="BO56" s="21">
        <v>1</v>
      </c>
      <c r="BP56" s="17">
        <v>0</v>
      </c>
      <c r="BQ56" s="39">
        <v>0</v>
      </c>
      <c r="BR56" s="17">
        <v>0</v>
      </c>
      <c r="BS56" s="17">
        <v>0</v>
      </c>
      <c r="BT56" s="17">
        <v>0</v>
      </c>
      <c r="BU56" s="18">
        <v>0</v>
      </c>
      <c r="BV56" s="13">
        <v>0</v>
      </c>
      <c r="BW56" s="14">
        <v>0</v>
      </c>
      <c r="BX56" s="20">
        <v>1</v>
      </c>
      <c r="BY56" s="14">
        <v>0</v>
      </c>
      <c r="BZ56" s="14">
        <v>0</v>
      </c>
      <c r="CA56" s="14">
        <v>0</v>
      </c>
      <c r="CB56" s="15">
        <v>0</v>
      </c>
      <c r="CC56" s="21">
        <v>1</v>
      </c>
      <c r="CD56" s="17">
        <v>0</v>
      </c>
      <c r="CE56" s="39">
        <v>0</v>
      </c>
      <c r="CF56" s="17">
        <v>0</v>
      </c>
      <c r="CG56" s="17">
        <v>0</v>
      </c>
      <c r="CH56" s="17">
        <v>0</v>
      </c>
      <c r="CI56" s="18">
        <v>0</v>
      </c>
      <c r="CJ56" s="13">
        <v>0</v>
      </c>
      <c r="CK56" s="14">
        <v>0</v>
      </c>
      <c r="CL56" s="20">
        <v>1</v>
      </c>
      <c r="CM56" s="14">
        <v>0</v>
      </c>
      <c r="CN56" s="14">
        <v>0</v>
      </c>
      <c r="CO56" s="14">
        <v>0</v>
      </c>
      <c r="CP56" s="15">
        <v>0</v>
      </c>
      <c r="CQ56" s="21">
        <v>1</v>
      </c>
      <c r="CR56" s="17">
        <v>0</v>
      </c>
      <c r="CS56" s="39">
        <v>0</v>
      </c>
      <c r="CT56" s="17">
        <v>0</v>
      </c>
      <c r="CU56" s="17">
        <v>0</v>
      </c>
      <c r="CV56" s="17">
        <v>0</v>
      </c>
      <c r="CW56" s="18">
        <v>0</v>
      </c>
      <c r="CX56" s="13">
        <v>0</v>
      </c>
      <c r="CY56" s="14">
        <v>0</v>
      </c>
      <c r="CZ56" s="20">
        <v>1</v>
      </c>
      <c r="DA56" s="14">
        <v>0</v>
      </c>
      <c r="DB56" s="14">
        <v>0</v>
      </c>
      <c r="DC56" s="14">
        <v>0</v>
      </c>
      <c r="DD56" s="15">
        <v>0</v>
      </c>
      <c r="DE56" s="19">
        <f>SUM(Tabel3[[#This Row],[Ma]:[Zo15]])</f>
        <v>16</v>
      </c>
    </row>
    <row r="57" spans="1:109" x14ac:dyDescent="0.3">
      <c r="A57" s="37" t="s">
        <v>162</v>
      </c>
      <c r="B57" s="37" t="s">
        <v>213</v>
      </c>
      <c r="C57" s="37" t="s">
        <v>207</v>
      </c>
      <c r="D57" s="13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5">
        <v>0</v>
      </c>
      <c r="K57" s="16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8">
        <v>0</v>
      </c>
      <c r="R57" s="13">
        <v>0</v>
      </c>
      <c r="S57" s="14">
        <v>0</v>
      </c>
      <c r="T57" s="45">
        <v>1</v>
      </c>
      <c r="U57" s="14">
        <v>0</v>
      </c>
      <c r="V57" s="14">
        <v>0</v>
      </c>
      <c r="W57" s="14">
        <v>0</v>
      </c>
      <c r="X57" s="15">
        <v>0</v>
      </c>
      <c r="Y57" s="16">
        <v>0</v>
      </c>
      <c r="Z57" s="17">
        <v>0</v>
      </c>
      <c r="AA57" s="45">
        <v>1</v>
      </c>
      <c r="AB57" s="17">
        <v>0</v>
      </c>
      <c r="AC57" s="17">
        <v>0</v>
      </c>
      <c r="AD57" s="17">
        <v>0</v>
      </c>
      <c r="AE57" s="18">
        <v>0</v>
      </c>
      <c r="AF57" s="13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5">
        <v>0</v>
      </c>
      <c r="AM57" s="16">
        <v>0</v>
      </c>
      <c r="AN57" s="17">
        <v>0</v>
      </c>
      <c r="AO57" s="17">
        <v>0</v>
      </c>
      <c r="AP57" s="50">
        <v>0</v>
      </c>
      <c r="AQ57" s="50">
        <v>0</v>
      </c>
      <c r="AR57" s="50">
        <v>0</v>
      </c>
      <c r="AS57" s="18">
        <v>0</v>
      </c>
      <c r="AT57" s="13">
        <v>0</v>
      </c>
      <c r="AU57" s="14">
        <v>0</v>
      </c>
      <c r="AV57" s="14">
        <v>0</v>
      </c>
      <c r="AW57" s="50">
        <v>0</v>
      </c>
      <c r="AX57" s="50">
        <v>0</v>
      </c>
      <c r="AY57" s="14">
        <v>0</v>
      </c>
      <c r="AZ57" s="15">
        <v>0</v>
      </c>
      <c r="BA57" s="16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8">
        <v>0</v>
      </c>
      <c r="BH57" s="13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5">
        <v>0</v>
      </c>
      <c r="BO57" s="16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8">
        <v>0</v>
      </c>
      <c r="BV57" s="13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5">
        <v>0</v>
      </c>
      <c r="CC57" s="16">
        <v>0</v>
      </c>
      <c r="CD57" s="17">
        <v>0</v>
      </c>
      <c r="CE57" s="17">
        <v>0</v>
      </c>
      <c r="CF57" s="17">
        <v>0</v>
      </c>
      <c r="CG57" s="17">
        <v>0</v>
      </c>
      <c r="CH57" s="17">
        <v>0</v>
      </c>
      <c r="CI57" s="18">
        <v>0</v>
      </c>
      <c r="CJ57" s="13">
        <v>0</v>
      </c>
      <c r="CK57" s="14">
        <v>0</v>
      </c>
      <c r="CL57" s="20">
        <v>1</v>
      </c>
      <c r="CM57" s="14">
        <v>0</v>
      </c>
      <c r="CN57" s="14">
        <v>0</v>
      </c>
      <c r="CO57" s="22">
        <v>1</v>
      </c>
      <c r="CP57" s="15">
        <v>0</v>
      </c>
      <c r="CQ57" s="16">
        <v>0</v>
      </c>
      <c r="CR57" s="17">
        <v>0</v>
      </c>
      <c r="CS57" s="17">
        <v>0</v>
      </c>
      <c r="CT57" s="17">
        <v>0</v>
      </c>
      <c r="CU57" s="17">
        <v>0</v>
      </c>
      <c r="CV57" s="17">
        <v>0</v>
      </c>
      <c r="CW57" s="18">
        <v>0</v>
      </c>
      <c r="CX57" s="13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5">
        <v>0</v>
      </c>
      <c r="DE57" s="19">
        <f>SUM(Tabel3[[#This Row],[Ma]:[Zo15]])</f>
        <v>4</v>
      </c>
    </row>
    <row r="58" spans="1:109" x14ac:dyDescent="0.3">
      <c r="A58" s="37" t="s">
        <v>163</v>
      </c>
      <c r="B58" s="37" t="s">
        <v>212</v>
      </c>
      <c r="C58" s="37" t="s">
        <v>206</v>
      </c>
      <c r="D58" s="13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5">
        <v>0</v>
      </c>
      <c r="K58" s="16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8">
        <v>0</v>
      </c>
      <c r="R58" s="47">
        <v>1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5">
        <v>0</v>
      </c>
      <c r="Y58" s="16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8">
        <v>0</v>
      </c>
      <c r="AF58" s="47">
        <v>1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5">
        <v>0</v>
      </c>
      <c r="AM58" s="16">
        <v>0</v>
      </c>
      <c r="AN58" s="17">
        <v>0</v>
      </c>
      <c r="AO58" s="17">
        <v>0</v>
      </c>
      <c r="AP58" s="50">
        <v>0</v>
      </c>
      <c r="AQ58" s="50">
        <v>0</v>
      </c>
      <c r="AR58" s="50">
        <v>0</v>
      </c>
      <c r="AS58" s="18">
        <v>0</v>
      </c>
      <c r="AT58" s="13">
        <v>0</v>
      </c>
      <c r="AU58" s="14">
        <v>0</v>
      </c>
      <c r="AV58" s="14">
        <v>0</v>
      </c>
      <c r="AW58" s="50">
        <v>0</v>
      </c>
      <c r="AX58" s="50">
        <v>0</v>
      </c>
      <c r="AY58" s="14">
        <v>0</v>
      </c>
      <c r="AZ58" s="15">
        <v>0</v>
      </c>
      <c r="BA58" s="16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8">
        <v>0</v>
      </c>
      <c r="BH58" s="13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5">
        <v>0</v>
      </c>
      <c r="BO58" s="16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8">
        <v>0</v>
      </c>
      <c r="BV58" s="13">
        <v>0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5">
        <v>0</v>
      </c>
      <c r="CC58" s="13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8">
        <v>0</v>
      </c>
      <c r="CJ58" s="13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5">
        <v>0</v>
      </c>
      <c r="CQ58" s="16">
        <v>0</v>
      </c>
      <c r="CR58" s="17">
        <v>0</v>
      </c>
      <c r="CS58" s="17">
        <v>0</v>
      </c>
      <c r="CT58" s="17">
        <v>0</v>
      </c>
      <c r="CU58" s="17">
        <v>0</v>
      </c>
      <c r="CV58" s="17">
        <v>0</v>
      </c>
      <c r="CW58" s="18">
        <v>0</v>
      </c>
      <c r="CX58" s="13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5">
        <v>0</v>
      </c>
      <c r="DE58" s="19">
        <f>SUM(Tabel3[[#This Row],[Ma]:[Zo15]])</f>
        <v>2</v>
      </c>
    </row>
    <row r="59" spans="1:109" x14ac:dyDescent="0.3">
      <c r="A59" s="37" t="s">
        <v>164</v>
      </c>
      <c r="B59" s="37" t="s">
        <v>212</v>
      </c>
      <c r="C59" s="37" t="s">
        <v>207</v>
      </c>
      <c r="D59" s="13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5">
        <v>0</v>
      </c>
      <c r="K59" s="16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8">
        <v>0</v>
      </c>
      <c r="R59" s="13">
        <v>0</v>
      </c>
      <c r="S59" s="45">
        <v>1</v>
      </c>
      <c r="T59" s="14">
        <v>0</v>
      </c>
      <c r="U59" s="14">
        <v>0</v>
      </c>
      <c r="V59" s="14">
        <v>0</v>
      </c>
      <c r="W59" s="14">
        <v>0</v>
      </c>
      <c r="X59" s="15">
        <v>0</v>
      </c>
      <c r="Y59" s="16">
        <v>0</v>
      </c>
      <c r="Z59" s="17">
        <v>0</v>
      </c>
      <c r="AA59" s="17">
        <v>0</v>
      </c>
      <c r="AB59" s="45">
        <v>1</v>
      </c>
      <c r="AC59" s="17">
        <v>0</v>
      </c>
      <c r="AD59" s="17">
        <v>0</v>
      </c>
      <c r="AE59" s="18">
        <v>0</v>
      </c>
      <c r="AF59" s="13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5">
        <v>0</v>
      </c>
      <c r="AM59" s="16">
        <v>0</v>
      </c>
      <c r="AN59" s="17">
        <v>0</v>
      </c>
      <c r="AO59" s="17">
        <v>0</v>
      </c>
      <c r="AP59" s="50">
        <v>0</v>
      </c>
      <c r="AQ59" s="50">
        <v>0</v>
      </c>
      <c r="AR59" s="50">
        <v>0</v>
      </c>
      <c r="AS59" s="18">
        <v>0</v>
      </c>
      <c r="AT59" s="13">
        <v>0</v>
      </c>
      <c r="AU59" s="14">
        <v>0</v>
      </c>
      <c r="AV59" s="14">
        <v>0</v>
      </c>
      <c r="AW59" s="50">
        <v>0</v>
      </c>
      <c r="AX59" s="50">
        <v>0</v>
      </c>
      <c r="AY59" s="14">
        <v>0</v>
      </c>
      <c r="AZ59" s="15">
        <v>0</v>
      </c>
      <c r="BA59" s="16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8">
        <v>0</v>
      </c>
      <c r="BH59" s="13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5">
        <v>0</v>
      </c>
      <c r="BO59" s="16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8">
        <v>0</v>
      </c>
      <c r="BV59" s="13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5">
        <v>0</v>
      </c>
      <c r="CC59" s="16">
        <v>0</v>
      </c>
      <c r="CD59" s="17">
        <v>0</v>
      </c>
      <c r="CE59" s="17">
        <v>0</v>
      </c>
      <c r="CF59" s="17">
        <v>0</v>
      </c>
      <c r="CG59" s="17">
        <v>0</v>
      </c>
      <c r="CH59" s="17">
        <v>0</v>
      </c>
      <c r="CI59" s="18">
        <v>0</v>
      </c>
      <c r="CJ59" s="13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5">
        <v>0</v>
      </c>
      <c r="CQ59" s="16">
        <v>0</v>
      </c>
      <c r="CR59" s="17">
        <v>0</v>
      </c>
      <c r="CS59" s="17">
        <v>0</v>
      </c>
      <c r="CT59" s="17">
        <v>0</v>
      </c>
      <c r="CU59" s="17">
        <v>0</v>
      </c>
      <c r="CV59" s="17">
        <v>0</v>
      </c>
      <c r="CW59" s="18">
        <v>0</v>
      </c>
      <c r="CX59" s="13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5">
        <v>0</v>
      </c>
      <c r="DE59" s="19">
        <f>SUM(Tabel3[[#This Row],[Ma]:[Zo15]])</f>
        <v>2</v>
      </c>
    </row>
    <row r="60" spans="1:109" x14ac:dyDescent="0.3">
      <c r="A60" s="37" t="s">
        <v>165</v>
      </c>
      <c r="B60" s="37" t="s">
        <v>212</v>
      </c>
      <c r="C60" s="37" t="s">
        <v>207</v>
      </c>
      <c r="D60" s="13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5">
        <v>0</v>
      </c>
      <c r="K60" s="16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8">
        <v>0</v>
      </c>
      <c r="R60" s="13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5">
        <v>0</v>
      </c>
      <c r="Y60" s="16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8">
        <v>0</v>
      </c>
      <c r="AF60" s="13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5">
        <v>0</v>
      </c>
      <c r="AM60" s="16">
        <v>0</v>
      </c>
      <c r="AN60" s="17">
        <v>0</v>
      </c>
      <c r="AO60" s="17">
        <v>0</v>
      </c>
      <c r="AP60" s="50">
        <v>0</v>
      </c>
      <c r="AQ60" s="50">
        <v>0</v>
      </c>
      <c r="AR60" s="50">
        <v>0</v>
      </c>
      <c r="AS60" s="18">
        <v>0</v>
      </c>
      <c r="AT60" s="13">
        <v>0</v>
      </c>
      <c r="AU60" s="14">
        <v>0</v>
      </c>
      <c r="AV60" s="14">
        <v>0</v>
      </c>
      <c r="AW60" s="50">
        <v>0</v>
      </c>
      <c r="AX60" s="50">
        <v>0</v>
      </c>
      <c r="AY60" s="14">
        <v>0</v>
      </c>
      <c r="AZ60" s="15">
        <v>0</v>
      </c>
      <c r="BA60" s="16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8">
        <v>0</v>
      </c>
      <c r="BH60" s="13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5">
        <v>0</v>
      </c>
      <c r="BO60" s="16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8">
        <v>0</v>
      </c>
      <c r="BV60" s="13">
        <v>0</v>
      </c>
      <c r="BW60" s="14">
        <v>0</v>
      </c>
      <c r="BX60" s="14">
        <v>0</v>
      </c>
      <c r="BY60" s="14">
        <v>0</v>
      </c>
      <c r="BZ60" s="14">
        <v>0</v>
      </c>
      <c r="CA60" s="22">
        <v>1</v>
      </c>
      <c r="CB60" s="15">
        <v>0</v>
      </c>
      <c r="CC60" s="16">
        <v>0</v>
      </c>
      <c r="CD60" s="17">
        <v>0</v>
      </c>
      <c r="CE60" s="17">
        <v>0</v>
      </c>
      <c r="CF60" s="17">
        <v>0</v>
      </c>
      <c r="CG60" s="17">
        <v>0</v>
      </c>
      <c r="CH60" s="17">
        <v>0</v>
      </c>
      <c r="CI60" s="18">
        <v>0</v>
      </c>
      <c r="CJ60" s="13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5">
        <v>0</v>
      </c>
      <c r="CQ60" s="16">
        <v>0</v>
      </c>
      <c r="CR60" s="17">
        <v>0</v>
      </c>
      <c r="CS60" s="17">
        <v>0</v>
      </c>
      <c r="CT60" s="17">
        <v>0</v>
      </c>
      <c r="CU60" s="17">
        <v>0</v>
      </c>
      <c r="CV60" s="17">
        <v>0</v>
      </c>
      <c r="CW60" s="18">
        <v>0</v>
      </c>
      <c r="CX60" s="13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5">
        <v>0</v>
      </c>
      <c r="DE60" s="19">
        <f>SUM(Tabel3[[#This Row],[Ma]:[Zo15]])</f>
        <v>1</v>
      </c>
    </row>
    <row r="61" spans="1:109" x14ac:dyDescent="0.3">
      <c r="A61" s="37" t="s">
        <v>166</v>
      </c>
      <c r="B61" s="37" t="s">
        <v>209</v>
      </c>
      <c r="C61" s="37" t="s">
        <v>206</v>
      </c>
      <c r="D61" s="13">
        <v>0</v>
      </c>
      <c r="E61" s="14">
        <v>0</v>
      </c>
      <c r="F61" s="45">
        <v>1</v>
      </c>
      <c r="G61" s="14">
        <v>0</v>
      </c>
      <c r="H61" s="14">
        <v>0</v>
      </c>
      <c r="I61" s="14">
        <v>0</v>
      </c>
      <c r="J61" s="15">
        <v>0</v>
      </c>
      <c r="K61" s="16">
        <v>0</v>
      </c>
      <c r="L61" s="17">
        <v>0</v>
      </c>
      <c r="M61" s="45">
        <v>1</v>
      </c>
      <c r="N61" s="17">
        <v>0</v>
      </c>
      <c r="O61" s="17">
        <v>0</v>
      </c>
      <c r="P61" s="17">
        <v>0</v>
      </c>
      <c r="Q61" s="18">
        <v>0</v>
      </c>
      <c r="R61" s="13">
        <v>0</v>
      </c>
      <c r="S61" s="14">
        <v>0</v>
      </c>
      <c r="T61" s="45">
        <v>1</v>
      </c>
      <c r="U61" s="14">
        <v>0</v>
      </c>
      <c r="V61" s="14">
        <v>0</v>
      </c>
      <c r="W61" s="14">
        <v>0</v>
      </c>
      <c r="X61" s="15">
        <v>0</v>
      </c>
      <c r="Y61" s="16">
        <v>0</v>
      </c>
      <c r="Z61" s="17">
        <v>0</v>
      </c>
      <c r="AA61" s="45">
        <v>1</v>
      </c>
      <c r="AB61" s="45">
        <v>1</v>
      </c>
      <c r="AC61" s="17">
        <v>0</v>
      </c>
      <c r="AD61" s="17">
        <v>0</v>
      </c>
      <c r="AE61" s="18">
        <v>0</v>
      </c>
      <c r="AF61" s="13">
        <v>0</v>
      </c>
      <c r="AG61" s="14">
        <v>0</v>
      </c>
      <c r="AH61" s="45">
        <v>1</v>
      </c>
      <c r="AI61" s="14">
        <v>0</v>
      </c>
      <c r="AJ61" s="14">
        <v>0</v>
      </c>
      <c r="AK61" s="14">
        <v>0</v>
      </c>
      <c r="AL61" s="15">
        <v>0</v>
      </c>
      <c r="AM61" s="16">
        <v>0</v>
      </c>
      <c r="AN61" s="17">
        <v>0</v>
      </c>
      <c r="AO61" s="34">
        <v>0</v>
      </c>
      <c r="AP61" s="50">
        <v>0</v>
      </c>
      <c r="AQ61" s="50">
        <v>0</v>
      </c>
      <c r="AR61" s="50">
        <v>0</v>
      </c>
      <c r="AS61" s="18">
        <v>0</v>
      </c>
      <c r="AT61" s="13">
        <v>0</v>
      </c>
      <c r="AU61" s="14">
        <v>0</v>
      </c>
      <c r="AV61" s="45">
        <v>1</v>
      </c>
      <c r="AW61" s="50">
        <v>0</v>
      </c>
      <c r="AX61" s="50">
        <v>0</v>
      </c>
      <c r="AY61" s="14">
        <v>0</v>
      </c>
      <c r="AZ61" s="15">
        <v>0</v>
      </c>
      <c r="BA61" s="16">
        <v>0</v>
      </c>
      <c r="BB61" s="17">
        <v>0</v>
      </c>
      <c r="BC61" s="45">
        <v>1</v>
      </c>
      <c r="BD61" s="17">
        <v>0</v>
      </c>
      <c r="BE61" s="17">
        <v>0</v>
      </c>
      <c r="BF61" s="17">
        <v>0</v>
      </c>
      <c r="BG61" s="18">
        <v>0</v>
      </c>
      <c r="BH61" s="13">
        <v>0</v>
      </c>
      <c r="BI61" s="14">
        <v>0</v>
      </c>
      <c r="BJ61" s="45">
        <v>1</v>
      </c>
      <c r="BK61" s="14">
        <v>0</v>
      </c>
      <c r="BL61" s="14">
        <v>0</v>
      </c>
      <c r="BM61" s="14">
        <v>0</v>
      </c>
      <c r="BN61" s="15">
        <v>0</v>
      </c>
      <c r="BO61" s="16">
        <v>0</v>
      </c>
      <c r="BP61" s="17">
        <v>0</v>
      </c>
      <c r="BQ61" s="20">
        <v>1</v>
      </c>
      <c r="BR61" s="17">
        <v>0</v>
      </c>
      <c r="BS61" s="17">
        <v>0</v>
      </c>
      <c r="BT61" s="17">
        <v>0</v>
      </c>
      <c r="BU61" s="18">
        <v>0</v>
      </c>
      <c r="BV61" s="13">
        <v>0</v>
      </c>
      <c r="BW61" s="14">
        <v>0</v>
      </c>
      <c r="BX61" s="20">
        <v>1</v>
      </c>
      <c r="BY61" s="14">
        <v>0</v>
      </c>
      <c r="BZ61" s="14">
        <v>0</v>
      </c>
      <c r="CA61" s="14">
        <v>0</v>
      </c>
      <c r="CB61" s="15">
        <v>0</v>
      </c>
      <c r="CC61" s="16">
        <v>0</v>
      </c>
      <c r="CD61" s="17">
        <v>0</v>
      </c>
      <c r="CE61" s="20">
        <v>1</v>
      </c>
      <c r="CF61" s="17">
        <v>0</v>
      </c>
      <c r="CG61" s="17">
        <v>0</v>
      </c>
      <c r="CH61" s="17">
        <v>0</v>
      </c>
      <c r="CI61" s="18">
        <v>0</v>
      </c>
      <c r="CJ61" s="13">
        <v>0</v>
      </c>
      <c r="CK61" s="14">
        <v>0</v>
      </c>
      <c r="CL61" s="20">
        <v>1</v>
      </c>
      <c r="CM61" s="14">
        <v>0</v>
      </c>
      <c r="CN61" s="14">
        <v>0</v>
      </c>
      <c r="CO61" s="14">
        <v>0</v>
      </c>
      <c r="CP61" s="15">
        <v>0</v>
      </c>
      <c r="CQ61" s="16">
        <v>0</v>
      </c>
      <c r="CR61" s="17">
        <v>0</v>
      </c>
      <c r="CS61" s="20">
        <v>1</v>
      </c>
      <c r="CT61" s="17">
        <v>0</v>
      </c>
      <c r="CU61" s="17">
        <v>0</v>
      </c>
      <c r="CV61" s="17">
        <v>0</v>
      </c>
      <c r="CW61" s="18">
        <v>0</v>
      </c>
      <c r="CX61" s="13">
        <v>0</v>
      </c>
      <c r="CY61" s="14">
        <v>0</v>
      </c>
      <c r="CZ61" s="20">
        <v>1</v>
      </c>
      <c r="DA61" s="14">
        <v>0</v>
      </c>
      <c r="DB61" s="14">
        <v>0</v>
      </c>
      <c r="DC61" s="14">
        <v>0</v>
      </c>
      <c r="DD61" s="15">
        <v>0</v>
      </c>
      <c r="DE61" s="19">
        <f>SUM(Tabel3[[#This Row],[Ma]:[Zo15]])</f>
        <v>15</v>
      </c>
    </row>
    <row r="62" spans="1:109" x14ac:dyDescent="0.3">
      <c r="A62" s="37" t="s">
        <v>167</v>
      </c>
      <c r="B62" s="37" t="s">
        <v>212</v>
      </c>
      <c r="C62" s="37" t="s">
        <v>207</v>
      </c>
      <c r="D62" s="13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5">
        <v>0</v>
      </c>
      <c r="K62" s="16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8">
        <v>0</v>
      </c>
      <c r="R62" s="13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5">
        <v>0</v>
      </c>
      <c r="Y62" s="16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8">
        <v>0</v>
      </c>
      <c r="AF62" s="13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5">
        <v>0</v>
      </c>
      <c r="AM62" s="16">
        <v>0</v>
      </c>
      <c r="AN62" s="17">
        <v>0</v>
      </c>
      <c r="AO62" s="17">
        <v>0</v>
      </c>
      <c r="AP62" s="50">
        <v>0</v>
      </c>
      <c r="AQ62" s="50">
        <v>0</v>
      </c>
      <c r="AR62" s="50">
        <v>0</v>
      </c>
      <c r="AS62" s="18">
        <v>0</v>
      </c>
      <c r="AT62" s="13">
        <v>0</v>
      </c>
      <c r="AU62" s="14">
        <v>0</v>
      </c>
      <c r="AV62" s="14">
        <v>0</v>
      </c>
      <c r="AW62" s="50">
        <v>0</v>
      </c>
      <c r="AX62" s="50">
        <v>0</v>
      </c>
      <c r="AY62" s="45">
        <v>1</v>
      </c>
      <c r="AZ62" s="15">
        <v>0</v>
      </c>
      <c r="BA62" s="16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8">
        <v>0</v>
      </c>
      <c r="BH62" s="13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5">
        <v>0</v>
      </c>
      <c r="BO62" s="16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8">
        <v>0</v>
      </c>
      <c r="BV62" s="13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5">
        <v>0</v>
      </c>
      <c r="CC62" s="16">
        <v>0</v>
      </c>
      <c r="CD62" s="17">
        <v>0</v>
      </c>
      <c r="CE62" s="17">
        <v>0</v>
      </c>
      <c r="CF62" s="17">
        <v>0</v>
      </c>
      <c r="CG62" s="17">
        <v>0</v>
      </c>
      <c r="CH62" s="17">
        <v>0</v>
      </c>
      <c r="CI62" s="18">
        <v>0</v>
      </c>
      <c r="CJ62" s="13">
        <v>0</v>
      </c>
      <c r="CK62" s="14">
        <v>0</v>
      </c>
      <c r="CL62" s="14">
        <v>0</v>
      </c>
      <c r="CM62" s="14">
        <v>0</v>
      </c>
      <c r="CN62" s="14">
        <v>0</v>
      </c>
      <c r="CO62" s="23">
        <v>1</v>
      </c>
      <c r="CP62" s="15">
        <v>0</v>
      </c>
      <c r="CQ62" s="16">
        <v>0</v>
      </c>
      <c r="CR62" s="17">
        <v>0</v>
      </c>
      <c r="CS62" s="17">
        <v>0</v>
      </c>
      <c r="CT62" s="17">
        <v>0</v>
      </c>
      <c r="CU62" s="17">
        <v>0</v>
      </c>
      <c r="CV62" s="17">
        <v>0</v>
      </c>
      <c r="CW62" s="18">
        <v>0</v>
      </c>
      <c r="CX62" s="13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5">
        <v>0</v>
      </c>
      <c r="DE62" s="19">
        <f>SUM(Tabel3[[#This Row],[Ma]:[Zo15]])</f>
        <v>2</v>
      </c>
    </row>
    <row r="63" spans="1:109" x14ac:dyDescent="0.3">
      <c r="A63" s="37" t="s">
        <v>168</v>
      </c>
      <c r="B63" s="37" t="s">
        <v>213</v>
      </c>
      <c r="C63" s="37" t="s">
        <v>206</v>
      </c>
      <c r="D63" s="13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5">
        <v>0</v>
      </c>
      <c r="K63" s="16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8">
        <v>0</v>
      </c>
      <c r="R63" s="13">
        <v>0</v>
      </c>
      <c r="S63" s="14">
        <v>0</v>
      </c>
      <c r="T63" s="14">
        <v>0</v>
      </c>
      <c r="U63" s="14">
        <v>0</v>
      </c>
      <c r="V63" s="14">
        <v>0</v>
      </c>
      <c r="W63" s="45">
        <v>1</v>
      </c>
      <c r="X63" s="15">
        <v>0</v>
      </c>
      <c r="Y63" s="16">
        <v>0</v>
      </c>
      <c r="Z63" s="17">
        <v>0</v>
      </c>
      <c r="AA63" s="45">
        <v>1</v>
      </c>
      <c r="AB63" s="17">
        <v>0</v>
      </c>
      <c r="AC63" s="17">
        <v>0</v>
      </c>
      <c r="AD63" s="17">
        <v>0</v>
      </c>
      <c r="AE63" s="18">
        <v>0</v>
      </c>
      <c r="AF63" s="13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5">
        <v>0</v>
      </c>
      <c r="AM63" s="16">
        <v>0</v>
      </c>
      <c r="AN63" s="17">
        <v>0</v>
      </c>
      <c r="AO63" s="17">
        <v>0</v>
      </c>
      <c r="AP63" s="50">
        <v>0</v>
      </c>
      <c r="AQ63" s="50">
        <v>0</v>
      </c>
      <c r="AR63" s="50">
        <v>0</v>
      </c>
      <c r="AS63" s="18">
        <v>0</v>
      </c>
      <c r="AT63" s="13">
        <v>0</v>
      </c>
      <c r="AU63" s="14">
        <v>0</v>
      </c>
      <c r="AV63" s="14">
        <v>0</v>
      </c>
      <c r="AW63" s="50">
        <v>0</v>
      </c>
      <c r="AX63" s="50">
        <v>0</v>
      </c>
      <c r="AY63" s="45">
        <v>1</v>
      </c>
      <c r="AZ63" s="15">
        <v>0</v>
      </c>
      <c r="BA63" s="16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8">
        <v>0</v>
      </c>
      <c r="BH63" s="13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5">
        <v>0</v>
      </c>
      <c r="BO63" s="16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8">
        <v>0</v>
      </c>
      <c r="BV63" s="13">
        <v>0</v>
      </c>
      <c r="BW63" s="14">
        <v>0</v>
      </c>
      <c r="BX63" s="14">
        <v>0</v>
      </c>
      <c r="BY63" s="14">
        <v>0</v>
      </c>
      <c r="BZ63" s="14">
        <v>0</v>
      </c>
      <c r="CA63" s="23">
        <v>1</v>
      </c>
      <c r="CB63" s="15">
        <v>0</v>
      </c>
      <c r="CC63" s="16">
        <v>0</v>
      </c>
      <c r="CD63" s="17">
        <v>0</v>
      </c>
      <c r="CE63" s="17">
        <v>0</v>
      </c>
      <c r="CF63" s="17">
        <v>0</v>
      </c>
      <c r="CG63" s="17">
        <v>0</v>
      </c>
      <c r="CH63" s="17">
        <v>0</v>
      </c>
      <c r="CI63" s="18">
        <v>0</v>
      </c>
      <c r="CJ63" s="13">
        <v>0</v>
      </c>
      <c r="CK63" s="14">
        <v>0</v>
      </c>
      <c r="CL63" s="20">
        <v>1</v>
      </c>
      <c r="CM63" s="14">
        <v>0</v>
      </c>
      <c r="CN63" s="14">
        <v>0</v>
      </c>
      <c r="CO63" s="14">
        <v>0</v>
      </c>
      <c r="CP63" s="15">
        <v>0</v>
      </c>
      <c r="CQ63" s="16">
        <v>0</v>
      </c>
      <c r="CR63" s="17">
        <v>0</v>
      </c>
      <c r="CS63" s="17">
        <v>0</v>
      </c>
      <c r="CT63" s="17">
        <v>0</v>
      </c>
      <c r="CU63" s="17">
        <v>0</v>
      </c>
      <c r="CV63" s="17">
        <v>0</v>
      </c>
      <c r="CW63" s="18">
        <v>0</v>
      </c>
      <c r="CX63" s="13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5">
        <v>0</v>
      </c>
      <c r="DE63" s="19">
        <f>SUM(Tabel3[[#This Row],[Ma]:[Zo15]])</f>
        <v>5</v>
      </c>
    </row>
    <row r="64" spans="1:109" x14ac:dyDescent="0.3">
      <c r="A64" s="37" t="s">
        <v>169</v>
      </c>
      <c r="B64" s="37" t="s">
        <v>212</v>
      </c>
      <c r="C64" s="37" t="s">
        <v>206</v>
      </c>
      <c r="D64" s="13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5">
        <v>0</v>
      </c>
      <c r="K64" s="16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8">
        <v>0</v>
      </c>
      <c r="R64" s="47">
        <v>1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5">
        <v>0</v>
      </c>
      <c r="Y64" s="16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8">
        <v>0</v>
      </c>
      <c r="AF64" s="53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5">
        <v>0</v>
      </c>
      <c r="AM64" s="16">
        <v>0</v>
      </c>
      <c r="AN64" s="17">
        <v>0</v>
      </c>
      <c r="AO64" s="17">
        <v>0</v>
      </c>
      <c r="AP64" s="50">
        <v>0</v>
      </c>
      <c r="AQ64" s="50">
        <v>0</v>
      </c>
      <c r="AR64" s="50">
        <v>0</v>
      </c>
      <c r="AS64" s="18">
        <v>0</v>
      </c>
      <c r="AT64" s="13">
        <v>0</v>
      </c>
      <c r="AU64" s="14">
        <v>0</v>
      </c>
      <c r="AV64" s="14">
        <v>0</v>
      </c>
      <c r="AW64" s="50">
        <v>0</v>
      </c>
      <c r="AX64" s="50">
        <v>0</v>
      </c>
      <c r="AY64" s="14">
        <v>0</v>
      </c>
      <c r="AZ64" s="15">
        <v>0</v>
      </c>
      <c r="BA64" s="16">
        <v>0</v>
      </c>
      <c r="BB64" s="17">
        <v>0</v>
      </c>
      <c r="BC64" s="17">
        <v>0</v>
      </c>
      <c r="BD64" s="17">
        <v>0</v>
      </c>
      <c r="BE64" s="17">
        <v>0</v>
      </c>
      <c r="BF64" s="39">
        <v>0</v>
      </c>
      <c r="BG64" s="18">
        <v>0</v>
      </c>
      <c r="BH64" s="13">
        <v>0</v>
      </c>
      <c r="BI64" s="14">
        <v>0</v>
      </c>
      <c r="BJ64" s="14">
        <v>0</v>
      </c>
      <c r="BK64" s="14">
        <v>0</v>
      </c>
      <c r="BL64" s="14">
        <v>0</v>
      </c>
      <c r="BM64" s="45">
        <v>1</v>
      </c>
      <c r="BN64" s="15">
        <v>0</v>
      </c>
      <c r="BO64" s="16">
        <v>0</v>
      </c>
      <c r="BP64" s="17">
        <v>0</v>
      </c>
      <c r="BQ64" s="17">
        <v>0</v>
      </c>
      <c r="BR64" s="17">
        <v>0</v>
      </c>
      <c r="BS64" s="17">
        <v>0</v>
      </c>
      <c r="BT64" s="17">
        <v>0</v>
      </c>
      <c r="BU64" s="18">
        <v>0</v>
      </c>
      <c r="BV64" s="33">
        <v>1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5">
        <v>0</v>
      </c>
      <c r="CC64" s="16">
        <v>0</v>
      </c>
      <c r="CD64" s="17">
        <v>0</v>
      </c>
      <c r="CE64" s="31">
        <v>1</v>
      </c>
      <c r="CF64" s="17">
        <v>0</v>
      </c>
      <c r="CG64" s="17">
        <v>0</v>
      </c>
      <c r="CH64" s="17">
        <v>0</v>
      </c>
      <c r="CI64" s="18">
        <v>0</v>
      </c>
      <c r="CJ64" s="13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5">
        <v>0</v>
      </c>
      <c r="CQ64" s="16">
        <v>0</v>
      </c>
      <c r="CR64" s="17">
        <v>0</v>
      </c>
      <c r="CS64" s="17">
        <v>0</v>
      </c>
      <c r="CT64" s="17">
        <v>0</v>
      </c>
      <c r="CU64" s="17">
        <v>0</v>
      </c>
      <c r="CV64" s="17">
        <v>0</v>
      </c>
      <c r="CW64" s="18">
        <v>0</v>
      </c>
      <c r="CX64" s="13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5">
        <v>0</v>
      </c>
      <c r="DE64" s="19">
        <f>SUM(Tabel3[[#This Row],[Ma]:[Zo15]])</f>
        <v>4</v>
      </c>
    </row>
    <row r="65" spans="1:109" x14ac:dyDescent="0.3">
      <c r="A65" s="37" t="s">
        <v>170</v>
      </c>
      <c r="B65" s="37" t="s">
        <v>210</v>
      </c>
      <c r="C65" s="37" t="s">
        <v>207</v>
      </c>
      <c r="D65" s="13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5">
        <v>0</v>
      </c>
      <c r="K65" s="16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8">
        <v>0</v>
      </c>
      <c r="R65" s="13">
        <v>0</v>
      </c>
      <c r="S65" s="14">
        <v>0</v>
      </c>
      <c r="T65" s="14">
        <v>0</v>
      </c>
      <c r="U65" s="14">
        <v>0</v>
      </c>
      <c r="V65" s="14">
        <v>0</v>
      </c>
      <c r="W65" s="45">
        <v>1</v>
      </c>
      <c r="X65" s="15">
        <v>0</v>
      </c>
      <c r="Y65" s="16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8">
        <v>0</v>
      </c>
      <c r="AF65" s="13">
        <v>0</v>
      </c>
      <c r="AG65" s="14">
        <v>0</v>
      </c>
      <c r="AH65" s="45">
        <v>1</v>
      </c>
      <c r="AI65" s="14">
        <v>0</v>
      </c>
      <c r="AJ65" s="14">
        <v>0</v>
      </c>
      <c r="AK65" s="14">
        <v>0</v>
      </c>
      <c r="AL65" s="15">
        <v>0</v>
      </c>
      <c r="AM65" s="16">
        <v>0</v>
      </c>
      <c r="AN65" s="17">
        <v>0</v>
      </c>
      <c r="AO65" s="17">
        <v>0</v>
      </c>
      <c r="AP65" s="50">
        <v>0</v>
      </c>
      <c r="AQ65" s="50">
        <v>0</v>
      </c>
      <c r="AR65" s="50">
        <v>0</v>
      </c>
      <c r="AS65" s="18">
        <v>0</v>
      </c>
      <c r="AT65" s="13">
        <v>0</v>
      </c>
      <c r="AU65" s="14">
        <v>0</v>
      </c>
      <c r="AV65" s="14">
        <v>0</v>
      </c>
      <c r="AW65" s="50">
        <v>0</v>
      </c>
      <c r="AX65" s="50">
        <v>0</v>
      </c>
      <c r="AY65" s="14">
        <v>0</v>
      </c>
      <c r="AZ65" s="15">
        <v>0</v>
      </c>
      <c r="BA65" s="16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8">
        <v>0</v>
      </c>
      <c r="BH65" s="13">
        <v>0</v>
      </c>
      <c r="BI65" s="14">
        <v>0</v>
      </c>
      <c r="BJ65" s="14">
        <v>0</v>
      </c>
      <c r="BK65" s="45">
        <v>1</v>
      </c>
      <c r="BL65" s="14">
        <v>0</v>
      </c>
      <c r="BM65" s="14">
        <v>0</v>
      </c>
      <c r="BN65" s="15">
        <v>0</v>
      </c>
      <c r="BO65" s="16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8">
        <v>0</v>
      </c>
      <c r="BV65" s="13">
        <v>0</v>
      </c>
      <c r="BW65" s="14">
        <v>0</v>
      </c>
      <c r="BX65" s="31">
        <v>1</v>
      </c>
      <c r="BY65" s="14">
        <v>0</v>
      </c>
      <c r="BZ65" s="14">
        <v>0</v>
      </c>
      <c r="CA65" s="14">
        <v>0</v>
      </c>
      <c r="CB65" s="15">
        <v>0</v>
      </c>
      <c r="CC65" s="16">
        <v>0</v>
      </c>
      <c r="CD65" s="17">
        <v>0</v>
      </c>
      <c r="CE65" s="17">
        <v>0</v>
      </c>
      <c r="CF65" s="31">
        <v>1</v>
      </c>
      <c r="CG65" s="17">
        <v>0</v>
      </c>
      <c r="CH65" s="17">
        <v>0</v>
      </c>
      <c r="CI65" s="18">
        <v>0</v>
      </c>
      <c r="CJ65" s="13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5">
        <v>0</v>
      </c>
      <c r="CQ65" s="16">
        <v>0</v>
      </c>
      <c r="CR65" s="17">
        <v>0</v>
      </c>
      <c r="CS65" s="17">
        <v>0</v>
      </c>
      <c r="CT65" s="17">
        <v>0</v>
      </c>
      <c r="CU65" s="17">
        <v>0</v>
      </c>
      <c r="CV65" s="17">
        <v>0</v>
      </c>
      <c r="CW65" s="18">
        <v>0</v>
      </c>
      <c r="CX65" s="13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5">
        <v>0</v>
      </c>
      <c r="DE65" s="19">
        <f>SUM(Tabel3[[#This Row],[Ma]:[Zo15]])</f>
        <v>5</v>
      </c>
    </row>
    <row r="66" spans="1:109" x14ac:dyDescent="0.3">
      <c r="A66" s="37" t="s">
        <v>171</v>
      </c>
      <c r="B66" s="37" t="s">
        <v>210</v>
      </c>
      <c r="C66" s="37" t="s">
        <v>206</v>
      </c>
      <c r="D66" s="13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5">
        <v>0</v>
      </c>
      <c r="K66" s="16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8">
        <v>0</v>
      </c>
      <c r="R66" s="13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5">
        <v>0</v>
      </c>
      <c r="Y66" s="16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8">
        <v>0</v>
      </c>
      <c r="AF66" s="13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5">
        <v>0</v>
      </c>
      <c r="AM66" s="16">
        <v>0</v>
      </c>
      <c r="AN66" s="17">
        <v>0</v>
      </c>
      <c r="AO66" s="17">
        <v>0</v>
      </c>
      <c r="AP66" s="50">
        <v>0</v>
      </c>
      <c r="AQ66" s="50">
        <v>0</v>
      </c>
      <c r="AR66" s="50">
        <v>0</v>
      </c>
      <c r="AS66" s="18">
        <v>0</v>
      </c>
      <c r="AT66" s="13">
        <v>0</v>
      </c>
      <c r="AU66" s="14">
        <v>0</v>
      </c>
      <c r="AV66" s="14">
        <v>0</v>
      </c>
      <c r="AW66" s="50">
        <v>0</v>
      </c>
      <c r="AX66" s="50">
        <v>0</v>
      </c>
      <c r="AY66" s="14">
        <v>0</v>
      </c>
      <c r="AZ66" s="15">
        <v>0</v>
      </c>
      <c r="BA66" s="16">
        <v>0</v>
      </c>
      <c r="BB66" s="39">
        <v>0</v>
      </c>
      <c r="BC66" s="17">
        <v>0</v>
      </c>
      <c r="BD66" s="17">
        <v>0</v>
      </c>
      <c r="BE66" s="17">
        <v>0</v>
      </c>
      <c r="BF66" s="17">
        <v>0</v>
      </c>
      <c r="BG66" s="18">
        <v>0</v>
      </c>
      <c r="BH66" s="13">
        <v>0</v>
      </c>
      <c r="BI66" s="45">
        <v>1</v>
      </c>
      <c r="BJ66" s="14">
        <v>0</v>
      </c>
      <c r="BK66" s="14">
        <v>0</v>
      </c>
      <c r="BL66" s="14">
        <v>0</v>
      </c>
      <c r="BM66" s="14">
        <v>0</v>
      </c>
      <c r="BN66" s="15">
        <v>0</v>
      </c>
      <c r="BO66" s="16">
        <v>0</v>
      </c>
      <c r="BP66" s="17">
        <v>0</v>
      </c>
      <c r="BQ66" s="17">
        <v>0</v>
      </c>
      <c r="BR66" s="31">
        <v>1</v>
      </c>
      <c r="BS66" s="17">
        <v>0</v>
      </c>
      <c r="BT66" s="17">
        <v>0</v>
      </c>
      <c r="BU66" s="18">
        <v>0</v>
      </c>
      <c r="BV66" s="13">
        <v>0</v>
      </c>
      <c r="BW66" s="14">
        <v>0</v>
      </c>
      <c r="BX66" s="31">
        <v>1</v>
      </c>
      <c r="BY66" s="14">
        <v>0</v>
      </c>
      <c r="BZ66" s="14">
        <v>0</v>
      </c>
      <c r="CA66" s="14">
        <v>0</v>
      </c>
      <c r="CB66" s="15">
        <v>0</v>
      </c>
      <c r="CC66" s="16">
        <v>0</v>
      </c>
      <c r="CD66" s="31">
        <v>1</v>
      </c>
      <c r="CE66" s="17">
        <v>0</v>
      </c>
      <c r="CF66" s="17">
        <v>0</v>
      </c>
      <c r="CG66" s="17">
        <v>0</v>
      </c>
      <c r="CH66" s="17">
        <v>0</v>
      </c>
      <c r="CI66" s="18">
        <v>0</v>
      </c>
      <c r="CJ66" s="13">
        <v>0</v>
      </c>
      <c r="CK66" s="14">
        <v>0</v>
      </c>
      <c r="CL66" s="14">
        <v>0</v>
      </c>
      <c r="CM66" s="14">
        <v>0</v>
      </c>
      <c r="CN66" s="14">
        <v>0</v>
      </c>
      <c r="CO66" s="14">
        <v>0</v>
      </c>
      <c r="CP66" s="15">
        <v>0</v>
      </c>
      <c r="CQ66" s="16">
        <v>0</v>
      </c>
      <c r="CR66" s="17">
        <v>0</v>
      </c>
      <c r="CS66" s="17">
        <v>0</v>
      </c>
      <c r="CT66" s="17">
        <v>0</v>
      </c>
      <c r="CU66" s="17">
        <v>0</v>
      </c>
      <c r="CV66" s="17">
        <v>0</v>
      </c>
      <c r="CW66" s="18">
        <v>0</v>
      </c>
      <c r="CX66" s="21">
        <v>1</v>
      </c>
      <c r="CY66" s="14">
        <v>0</v>
      </c>
      <c r="CZ66" s="14">
        <v>0</v>
      </c>
      <c r="DA66" s="14">
        <v>0</v>
      </c>
      <c r="DB66" s="14">
        <v>0</v>
      </c>
      <c r="DC66" s="14">
        <v>0</v>
      </c>
      <c r="DD66" s="15">
        <v>0</v>
      </c>
      <c r="DE66" s="19">
        <f>SUM(Tabel3[[#This Row],[Ma]:[Zo15]])</f>
        <v>5</v>
      </c>
    </row>
    <row r="67" spans="1:109" x14ac:dyDescent="0.3">
      <c r="A67" s="37" t="s">
        <v>172</v>
      </c>
      <c r="B67" s="37" t="s">
        <v>213</v>
      </c>
      <c r="C67" s="37" t="s">
        <v>206</v>
      </c>
      <c r="D67" s="13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5">
        <v>0</v>
      </c>
      <c r="K67" s="16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8">
        <v>0</v>
      </c>
      <c r="R67" s="13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5">
        <v>0</v>
      </c>
      <c r="Y67" s="16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8">
        <v>0</v>
      </c>
      <c r="AF67" s="13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5">
        <v>0</v>
      </c>
      <c r="AM67" s="16">
        <v>0</v>
      </c>
      <c r="AN67" s="45">
        <v>1</v>
      </c>
      <c r="AO67" s="17">
        <v>0</v>
      </c>
      <c r="AP67" s="50">
        <v>0</v>
      </c>
      <c r="AQ67" s="50">
        <v>0</v>
      </c>
      <c r="AR67" s="50">
        <v>0</v>
      </c>
      <c r="AS67" s="18">
        <v>0</v>
      </c>
      <c r="AT67" s="13">
        <v>0</v>
      </c>
      <c r="AU67" s="45">
        <v>1</v>
      </c>
      <c r="AV67" s="14">
        <v>0</v>
      </c>
      <c r="AW67" s="50">
        <v>0</v>
      </c>
      <c r="AX67" s="50">
        <v>0</v>
      </c>
      <c r="AY67" s="14">
        <v>0</v>
      </c>
      <c r="AZ67" s="15">
        <v>0</v>
      </c>
      <c r="BA67" s="16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8">
        <v>0</v>
      </c>
      <c r="BH67" s="13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5">
        <v>0</v>
      </c>
      <c r="BO67" s="16">
        <v>0</v>
      </c>
      <c r="BP67" s="31">
        <v>1</v>
      </c>
      <c r="BQ67" s="17">
        <v>0</v>
      </c>
      <c r="BR67" s="17">
        <v>0</v>
      </c>
      <c r="BS67" s="17">
        <v>0</v>
      </c>
      <c r="BT67" s="17">
        <v>0</v>
      </c>
      <c r="BU67" s="18">
        <v>0</v>
      </c>
      <c r="BV67" s="13">
        <v>0</v>
      </c>
      <c r="BW67" s="14">
        <v>0</v>
      </c>
      <c r="BX67" s="31">
        <v>1</v>
      </c>
      <c r="BY67" s="14">
        <v>0</v>
      </c>
      <c r="BZ67" s="14">
        <v>0</v>
      </c>
      <c r="CA67" s="14">
        <v>0</v>
      </c>
      <c r="CB67" s="15">
        <v>0</v>
      </c>
      <c r="CC67" s="16">
        <v>0</v>
      </c>
      <c r="CD67" s="17">
        <v>0</v>
      </c>
      <c r="CE67" s="17">
        <v>0</v>
      </c>
      <c r="CF67" s="17">
        <v>0</v>
      </c>
      <c r="CG67" s="17">
        <v>0</v>
      </c>
      <c r="CH67" s="17">
        <v>0</v>
      </c>
      <c r="CI67" s="18">
        <v>0</v>
      </c>
      <c r="CJ67" s="13">
        <v>0</v>
      </c>
      <c r="CK67" s="14">
        <v>0</v>
      </c>
      <c r="CL67" s="31">
        <v>1</v>
      </c>
      <c r="CM67" s="14">
        <v>0</v>
      </c>
      <c r="CN67" s="14">
        <v>0</v>
      </c>
      <c r="CO67" s="14">
        <v>0</v>
      </c>
      <c r="CP67" s="15">
        <v>0</v>
      </c>
      <c r="CQ67" s="16">
        <v>0</v>
      </c>
      <c r="CR67" s="31">
        <v>1</v>
      </c>
      <c r="CS67" s="17">
        <v>0</v>
      </c>
      <c r="CT67" s="17">
        <v>0</v>
      </c>
      <c r="CU67" s="17">
        <v>0</v>
      </c>
      <c r="CV67" s="17">
        <v>0</v>
      </c>
      <c r="CW67" s="18">
        <v>0</v>
      </c>
      <c r="CX67" s="13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5">
        <v>0</v>
      </c>
      <c r="DE67" s="19">
        <f>SUM(Tabel3[[#This Row],[Ma]:[Zo15]])</f>
        <v>6</v>
      </c>
    </row>
    <row r="68" spans="1:109" x14ac:dyDescent="0.3">
      <c r="A68" s="37" t="s">
        <v>173</v>
      </c>
      <c r="B68" s="37" t="s">
        <v>212</v>
      </c>
      <c r="C68" s="37" t="s">
        <v>207</v>
      </c>
      <c r="D68" s="13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5">
        <v>0</v>
      </c>
      <c r="K68" s="16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8">
        <v>0</v>
      </c>
      <c r="R68" s="13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5">
        <v>0</v>
      </c>
      <c r="Y68" s="16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8">
        <v>0</v>
      </c>
      <c r="AF68" s="13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5">
        <v>0</v>
      </c>
      <c r="AM68" s="16">
        <v>0</v>
      </c>
      <c r="AN68" s="17">
        <v>0</v>
      </c>
      <c r="AO68" s="17">
        <v>0</v>
      </c>
      <c r="AP68" s="50">
        <v>0</v>
      </c>
      <c r="AQ68" s="50">
        <v>0</v>
      </c>
      <c r="AR68" s="50">
        <v>0</v>
      </c>
      <c r="AS68" s="18">
        <v>0</v>
      </c>
      <c r="AT68" s="13">
        <v>0</v>
      </c>
      <c r="AU68" s="14">
        <v>0</v>
      </c>
      <c r="AV68" s="14">
        <v>0</v>
      </c>
      <c r="AW68" s="50">
        <v>0</v>
      </c>
      <c r="AX68" s="50">
        <v>0</v>
      </c>
      <c r="AY68" s="14">
        <v>0</v>
      </c>
      <c r="AZ68" s="15">
        <v>0</v>
      </c>
      <c r="BA68" s="16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8">
        <v>0</v>
      </c>
      <c r="BH68" s="13">
        <v>0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5">
        <v>0</v>
      </c>
      <c r="BO68" s="16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8">
        <v>0</v>
      </c>
      <c r="BV68" s="13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5">
        <v>0</v>
      </c>
      <c r="CC68" s="16">
        <v>0</v>
      </c>
      <c r="CD68" s="17">
        <v>0</v>
      </c>
      <c r="CE68" s="17">
        <v>0</v>
      </c>
      <c r="CF68" s="17">
        <v>0</v>
      </c>
      <c r="CG68" s="17">
        <v>0</v>
      </c>
      <c r="CH68" s="17">
        <v>0</v>
      </c>
      <c r="CI68" s="18">
        <v>0</v>
      </c>
      <c r="CJ68" s="13">
        <v>0</v>
      </c>
      <c r="CK68" s="14">
        <v>0</v>
      </c>
      <c r="CL68" s="14">
        <v>0</v>
      </c>
      <c r="CM68" s="14">
        <v>0</v>
      </c>
      <c r="CN68" s="14">
        <v>0</v>
      </c>
      <c r="CO68" s="22">
        <v>1</v>
      </c>
      <c r="CP68" s="15">
        <v>0</v>
      </c>
      <c r="CQ68" s="16">
        <v>0</v>
      </c>
      <c r="CR68" s="17">
        <v>0</v>
      </c>
      <c r="CS68" s="17">
        <v>0</v>
      </c>
      <c r="CT68" s="17">
        <v>0</v>
      </c>
      <c r="CU68" s="17">
        <v>0</v>
      </c>
      <c r="CV68" s="17">
        <v>0</v>
      </c>
      <c r="CW68" s="18">
        <v>0</v>
      </c>
      <c r="CX68" s="13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5">
        <v>0</v>
      </c>
      <c r="DE68" s="19">
        <f>SUM(Tabel3[[#This Row],[Ma]:[Zo15]])</f>
        <v>1</v>
      </c>
    </row>
    <row r="69" spans="1:109" x14ac:dyDescent="0.3">
      <c r="A69" s="37" t="s">
        <v>174</v>
      </c>
      <c r="B69" s="37" t="s">
        <v>209</v>
      </c>
      <c r="C69" s="37" t="s">
        <v>206</v>
      </c>
      <c r="D69" s="13">
        <v>0</v>
      </c>
      <c r="E69" s="14">
        <v>0</v>
      </c>
      <c r="F69" s="14">
        <v>0</v>
      </c>
      <c r="G69" s="14">
        <v>0</v>
      </c>
      <c r="H69" s="14">
        <v>0</v>
      </c>
      <c r="I69" s="45">
        <v>1</v>
      </c>
      <c r="J69" s="15">
        <v>0</v>
      </c>
      <c r="K69" s="16">
        <v>0</v>
      </c>
      <c r="L69" s="45">
        <v>1</v>
      </c>
      <c r="M69" s="17">
        <v>0</v>
      </c>
      <c r="N69" s="17">
        <v>0</v>
      </c>
      <c r="O69" s="17">
        <v>0</v>
      </c>
      <c r="P69" s="17">
        <v>0</v>
      </c>
      <c r="Q69" s="18">
        <v>0</v>
      </c>
      <c r="R69" s="13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5">
        <v>0</v>
      </c>
      <c r="Y69" s="16">
        <v>0</v>
      </c>
      <c r="Z69" s="17">
        <v>0</v>
      </c>
      <c r="AA69" s="17">
        <v>0</v>
      </c>
      <c r="AB69" s="17">
        <v>0</v>
      </c>
      <c r="AC69" s="39">
        <v>0</v>
      </c>
      <c r="AD69" s="17">
        <v>0</v>
      </c>
      <c r="AE69" s="18">
        <v>0</v>
      </c>
      <c r="AF69" s="13">
        <v>0</v>
      </c>
      <c r="AG69" s="14">
        <v>0</v>
      </c>
      <c r="AH69" s="14">
        <v>0</v>
      </c>
      <c r="AI69" s="14">
        <v>0</v>
      </c>
      <c r="AJ69" s="14">
        <v>0</v>
      </c>
      <c r="AK69" s="45">
        <v>1</v>
      </c>
      <c r="AL69" s="15">
        <v>0</v>
      </c>
      <c r="AM69" s="16">
        <v>0</v>
      </c>
      <c r="AN69" s="17">
        <v>0</v>
      </c>
      <c r="AO69" s="17">
        <v>0</v>
      </c>
      <c r="AP69" s="55">
        <v>1</v>
      </c>
      <c r="AQ69" s="50">
        <v>0</v>
      </c>
      <c r="AR69" s="50">
        <v>0</v>
      </c>
      <c r="AS69" s="18">
        <v>0</v>
      </c>
      <c r="AT69" s="13">
        <v>0</v>
      </c>
      <c r="AU69" s="14">
        <v>0</v>
      </c>
      <c r="AV69" s="45">
        <v>1</v>
      </c>
      <c r="AW69" s="50">
        <v>0</v>
      </c>
      <c r="AX69" s="50">
        <v>0</v>
      </c>
      <c r="AY69" s="14">
        <v>0</v>
      </c>
      <c r="AZ69" s="15">
        <v>0</v>
      </c>
      <c r="BA69" s="16">
        <v>0</v>
      </c>
      <c r="BB69" s="17">
        <v>0</v>
      </c>
      <c r="BC69" s="17">
        <v>0</v>
      </c>
      <c r="BD69" s="17">
        <v>0</v>
      </c>
      <c r="BE69" s="45">
        <v>2</v>
      </c>
      <c r="BF69" s="17">
        <v>0</v>
      </c>
      <c r="BG69" s="18">
        <v>0</v>
      </c>
      <c r="BH69" s="13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5">
        <v>0</v>
      </c>
      <c r="BO69" s="16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8">
        <v>0</v>
      </c>
      <c r="BV69" s="13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5">
        <v>0</v>
      </c>
      <c r="CC69" s="16">
        <v>0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8">
        <v>0</v>
      </c>
      <c r="CJ69" s="13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5">
        <v>0</v>
      </c>
      <c r="CQ69" s="16">
        <v>0</v>
      </c>
      <c r="CR69" s="17">
        <v>0</v>
      </c>
      <c r="CS69" s="17">
        <v>0</v>
      </c>
      <c r="CT69" s="17">
        <v>0</v>
      </c>
      <c r="CU69" s="17">
        <v>0</v>
      </c>
      <c r="CV69" s="17">
        <v>0</v>
      </c>
      <c r="CW69" s="18">
        <v>0</v>
      </c>
      <c r="CX69" s="13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5">
        <v>0</v>
      </c>
      <c r="DE69" s="19">
        <f>SUM(Tabel3[[#This Row],[Ma]:[Zo15]])</f>
        <v>7</v>
      </c>
    </row>
    <row r="70" spans="1:109" x14ac:dyDescent="0.3">
      <c r="A70" s="37" t="s">
        <v>175</v>
      </c>
      <c r="B70" s="37" t="s">
        <v>209</v>
      </c>
      <c r="C70" s="37" t="s">
        <v>206</v>
      </c>
      <c r="D70" s="13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5">
        <v>0</v>
      </c>
      <c r="K70" s="16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8">
        <v>0</v>
      </c>
      <c r="R70" s="13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5">
        <v>0</v>
      </c>
      <c r="Y70" s="16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8">
        <v>0</v>
      </c>
      <c r="AF70" s="13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5">
        <v>0</v>
      </c>
      <c r="AM70" s="16">
        <v>0</v>
      </c>
      <c r="AN70" s="17">
        <v>0</v>
      </c>
      <c r="AO70" s="17">
        <v>0</v>
      </c>
      <c r="AP70" s="50">
        <v>0</v>
      </c>
      <c r="AQ70" s="50">
        <v>0</v>
      </c>
      <c r="AR70" s="50">
        <v>0</v>
      </c>
      <c r="AS70" s="18">
        <v>0</v>
      </c>
      <c r="AT70" s="13">
        <v>0</v>
      </c>
      <c r="AU70" s="14">
        <v>0</v>
      </c>
      <c r="AV70" s="14">
        <v>0</v>
      </c>
      <c r="AW70" s="50">
        <v>0</v>
      </c>
      <c r="AX70" s="50">
        <v>0</v>
      </c>
      <c r="AY70" s="14">
        <v>0</v>
      </c>
      <c r="AZ70" s="15">
        <v>0</v>
      </c>
      <c r="BA70" s="16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8">
        <v>0</v>
      </c>
      <c r="BH70" s="13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5">
        <v>0</v>
      </c>
      <c r="BO70" s="16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8">
        <v>0</v>
      </c>
      <c r="BV70" s="13">
        <v>0</v>
      </c>
      <c r="BW70" s="14">
        <v>0</v>
      </c>
      <c r="BX70" s="14">
        <v>0</v>
      </c>
      <c r="BY70" s="14">
        <v>0</v>
      </c>
      <c r="BZ70" s="14">
        <v>0</v>
      </c>
      <c r="CA70" s="14">
        <v>0</v>
      </c>
      <c r="CB70" s="15">
        <v>0</v>
      </c>
      <c r="CC70" s="16">
        <v>0</v>
      </c>
      <c r="CD70" s="17">
        <v>0</v>
      </c>
      <c r="CE70" s="17">
        <v>0</v>
      </c>
      <c r="CF70" s="17">
        <v>0</v>
      </c>
      <c r="CG70" s="17">
        <v>0</v>
      </c>
      <c r="CH70" s="17">
        <v>0</v>
      </c>
      <c r="CI70" s="18">
        <v>0</v>
      </c>
      <c r="CJ70" s="13">
        <v>0</v>
      </c>
      <c r="CK70" s="14">
        <v>0</v>
      </c>
      <c r="CL70" s="14">
        <v>0</v>
      </c>
      <c r="CM70" s="14">
        <v>0</v>
      </c>
      <c r="CN70" s="14">
        <v>0</v>
      </c>
      <c r="CO70" s="22">
        <v>1</v>
      </c>
      <c r="CP70" s="15">
        <v>0</v>
      </c>
      <c r="CQ70" s="16">
        <v>0</v>
      </c>
      <c r="CR70" s="17">
        <v>0</v>
      </c>
      <c r="CS70" s="17">
        <v>0</v>
      </c>
      <c r="CT70" s="17">
        <v>0</v>
      </c>
      <c r="CU70" s="17">
        <v>0</v>
      </c>
      <c r="CV70" s="17">
        <v>0</v>
      </c>
      <c r="CW70" s="18">
        <v>0</v>
      </c>
      <c r="CX70" s="13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5">
        <v>0</v>
      </c>
      <c r="DE70" s="19">
        <f>SUM(Tabel3[[#This Row],[Ma]:[Zo15]])</f>
        <v>1</v>
      </c>
    </row>
    <row r="71" spans="1:109" x14ac:dyDescent="0.3">
      <c r="A71" s="37" t="s">
        <v>176</v>
      </c>
      <c r="B71" s="37" t="s">
        <v>213</v>
      </c>
      <c r="C71" s="37" t="s">
        <v>206</v>
      </c>
      <c r="D71" s="13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5">
        <v>0</v>
      </c>
      <c r="K71" s="16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8">
        <v>0</v>
      </c>
      <c r="R71" s="13">
        <v>0</v>
      </c>
      <c r="S71" s="14">
        <v>0</v>
      </c>
      <c r="T71" s="14">
        <v>0</v>
      </c>
      <c r="U71" s="52">
        <v>0</v>
      </c>
      <c r="V71" s="14">
        <v>0</v>
      </c>
      <c r="W71" s="14">
        <v>0</v>
      </c>
      <c r="X71" s="15">
        <v>0</v>
      </c>
      <c r="Y71" s="47">
        <v>1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8">
        <v>0</v>
      </c>
      <c r="AF71" s="13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5">
        <v>0</v>
      </c>
      <c r="AM71" s="16">
        <v>0</v>
      </c>
      <c r="AN71" s="17">
        <v>0</v>
      </c>
      <c r="AO71" s="17">
        <v>0</v>
      </c>
      <c r="AP71" s="50">
        <v>0</v>
      </c>
      <c r="AQ71" s="50">
        <v>0</v>
      </c>
      <c r="AR71" s="50">
        <v>0</v>
      </c>
      <c r="AS71" s="18">
        <v>0</v>
      </c>
      <c r="AT71" s="13">
        <v>0</v>
      </c>
      <c r="AU71" s="14">
        <v>0</v>
      </c>
      <c r="AV71" s="14">
        <v>0</v>
      </c>
      <c r="AW71" s="50">
        <v>0</v>
      </c>
      <c r="AX71" s="50">
        <v>0</v>
      </c>
      <c r="AY71" s="14">
        <v>0</v>
      </c>
      <c r="AZ71" s="15">
        <v>0</v>
      </c>
      <c r="BA71" s="16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8">
        <v>0</v>
      </c>
      <c r="BH71" s="13">
        <v>0</v>
      </c>
      <c r="BI71" s="14">
        <v>0</v>
      </c>
      <c r="BJ71" s="14">
        <v>0</v>
      </c>
      <c r="BK71" s="14">
        <v>0</v>
      </c>
      <c r="BL71" s="14">
        <v>0</v>
      </c>
      <c r="BM71" s="14">
        <v>0</v>
      </c>
      <c r="BN71" s="15">
        <v>0</v>
      </c>
      <c r="BO71" s="16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8">
        <v>0</v>
      </c>
      <c r="BV71" s="33">
        <v>1</v>
      </c>
      <c r="BW71" s="14">
        <v>0</v>
      </c>
      <c r="BX71" s="14">
        <v>0</v>
      </c>
      <c r="BY71" s="14">
        <v>0</v>
      </c>
      <c r="BZ71" s="14">
        <v>0</v>
      </c>
      <c r="CA71" s="14">
        <v>0</v>
      </c>
      <c r="CB71" s="15">
        <v>0</v>
      </c>
      <c r="CC71" s="16">
        <v>0</v>
      </c>
      <c r="CD71" s="17">
        <v>0</v>
      </c>
      <c r="CE71" s="17">
        <v>0</v>
      </c>
      <c r="CF71" s="17">
        <v>0</v>
      </c>
      <c r="CG71" s="17">
        <v>0</v>
      </c>
      <c r="CH71" s="17">
        <v>0</v>
      </c>
      <c r="CI71" s="18">
        <v>0</v>
      </c>
      <c r="CJ71" s="13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5">
        <v>0</v>
      </c>
      <c r="CQ71" s="16">
        <v>0</v>
      </c>
      <c r="CR71" s="17">
        <v>0</v>
      </c>
      <c r="CS71" s="17">
        <v>0</v>
      </c>
      <c r="CT71" s="17">
        <v>0</v>
      </c>
      <c r="CU71" s="17">
        <v>0</v>
      </c>
      <c r="CV71" s="17">
        <v>0</v>
      </c>
      <c r="CW71" s="18">
        <v>0</v>
      </c>
      <c r="CX71" s="13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5">
        <v>0</v>
      </c>
      <c r="DE71" s="19">
        <f>SUM(Tabel3[[#This Row],[Ma]:[Zo15]])</f>
        <v>2</v>
      </c>
    </row>
    <row r="72" spans="1:109" x14ac:dyDescent="0.3">
      <c r="A72" s="37" t="s">
        <v>177</v>
      </c>
      <c r="B72" s="37" t="s">
        <v>212</v>
      </c>
      <c r="C72" s="37" t="s">
        <v>206</v>
      </c>
      <c r="D72" s="13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5">
        <v>0</v>
      </c>
      <c r="K72" s="16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8">
        <v>0</v>
      </c>
      <c r="R72" s="13">
        <v>0</v>
      </c>
      <c r="S72" s="14">
        <v>0</v>
      </c>
      <c r="T72" s="14">
        <v>0</v>
      </c>
      <c r="U72" s="14">
        <v>0</v>
      </c>
      <c r="V72" s="14">
        <v>0</v>
      </c>
      <c r="W72" s="45">
        <v>1</v>
      </c>
      <c r="X72" s="15">
        <v>0</v>
      </c>
      <c r="Y72" s="16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8">
        <v>0</v>
      </c>
      <c r="AF72" s="13">
        <v>0</v>
      </c>
      <c r="AG72" s="14">
        <v>0</v>
      </c>
      <c r="AH72" s="45">
        <v>1</v>
      </c>
      <c r="AI72" s="14">
        <v>0</v>
      </c>
      <c r="AJ72" s="14">
        <v>0</v>
      </c>
      <c r="AK72" s="14">
        <v>0</v>
      </c>
      <c r="AL72" s="15">
        <v>0</v>
      </c>
      <c r="AM72" s="16">
        <v>0</v>
      </c>
      <c r="AN72" s="17">
        <v>0</v>
      </c>
      <c r="AO72" s="17">
        <v>0</v>
      </c>
      <c r="AP72" s="50">
        <v>0</v>
      </c>
      <c r="AQ72" s="50">
        <v>0</v>
      </c>
      <c r="AR72" s="50">
        <v>0</v>
      </c>
      <c r="AS72" s="18">
        <v>0</v>
      </c>
      <c r="AT72" s="13">
        <v>0</v>
      </c>
      <c r="AU72" s="14">
        <v>0</v>
      </c>
      <c r="AV72" s="14">
        <v>0</v>
      </c>
      <c r="AW72" s="50">
        <v>0</v>
      </c>
      <c r="AX72" s="50">
        <v>0</v>
      </c>
      <c r="AY72" s="45">
        <v>1</v>
      </c>
      <c r="AZ72" s="15">
        <v>0</v>
      </c>
      <c r="BA72" s="16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8">
        <v>0</v>
      </c>
      <c r="BH72" s="13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5">
        <v>0</v>
      </c>
      <c r="BO72" s="16">
        <v>0</v>
      </c>
      <c r="BP72" s="17">
        <v>0</v>
      </c>
      <c r="BQ72" s="31">
        <v>1</v>
      </c>
      <c r="BR72" s="17">
        <v>0</v>
      </c>
      <c r="BS72" s="17">
        <v>0</v>
      </c>
      <c r="BT72" s="17">
        <v>0</v>
      </c>
      <c r="BU72" s="18">
        <v>0</v>
      </c>
      <c r="BV72" s="13">
        <v>0</v>
      </c>
      <c r="BW72" s="14">
        <v>0</v>
      </c>
      <c r="BX72" s="14">
        <v>0</v>
      </c>
      <c r="BY72" s="14">
        <v>0</v>
      </c>
      <c r="BZ72" s="14">
        <v>0</v>
      </c>
      <c r="CA72" s="22">
        <v>1</v>
      </c>
      <c r="CB72" s="15">
        <v>0</v>
      </c>
      <c r="CC72" s="16">
        <v>0</v>
      </c>
      <c r="CD72" s="17">
        <v>0</v>
      </c>
      <c r="CE72" s="17">
        <v>0</v>
      </c>
      <c r="CF72" s="17">
        <v>0</v>
      </c>
      <c r="CG72" s="17">
        <v>0</v>
      </c>
      <c r="CH72" s="17">
        <v>0</v>
      </c>
      <c r="CI72" s="18">
        <v>0</v>
      </c>
      <c r="CJ72" s="13">
        <v>0</v>
      </c>
      <c r="CK72" s="14">
        <v>0</v>
      </c>
      <c r="CL72" s="14">
        <v>0</v>
      </c>
      <c r="CM72" s="14">
        <v>0</v>
      </c>
      <c r="CN72" s="14">
        <v>0</v>
      </c>
      <c r="CO72" s="14">
        <v>0</v>
      </c>
      <c r="CP72" s="15">
        <v>0</v>
      </c>
      <c r="CQ72" s="16">
        <v>0</v>
      </c>
      <c r="CR72" s="17">
        <v>0</v>
      </c>
      <c r="CS72" s="31">
        <v>1</v>
      </c>
      <c r="CT72" s="17">
        <v>0</v>
      </c>
      <c r="CU72" s="17">
        <v>0</v>
      </c>
      <c r="CV72" s="17">
        <v>0</v>
      </c>
      <c r="CW72" s="18">
        <v>0</v>
      </c>
      <c r="CX72" s="13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5">
        <v>0</v>
      </c>
      <c r="DE72" s="19">
        <f>SUM(Tabel3[[#This Row],[Ma]:[Zo15]])</f>
        <v>6</v>
      </c>
    </row>
    <row r="73" spans="1:109" x14ac:dyDescent="0.3">
      <c r="A73" s="37" t="s">
        <v>178</v>
      </c>
      <c r="B73" s="37" t="s">
        <v>210</v>
      </c>
      <c r="C73" s="37" t="s">
        <v>206</v>
      </c>
      <c r="D73" s="13">
        <v>0</v>
      </c>
      <c r="E73" s="14">
        <v>0</v>
      </c>
      <c r="F73" s="14">
        <v>0</v>
      </c>
      <c r="G73" s="45">
        <v>1</v>
      </c>
      <c r="H73" s="14">
        <v>0</v>
      </c>
      <c r="I73" s="45">
        <v>1</v>
      </c>
      <c r="J73" s="15">
        <v>0</v>
      </c>
      <c r="K73" s="16">
        <v>0</v>
      </c>
      <c r="L73" s="45">
        <v>1</v>
      </c>
      <c r="M73" s="17">
        <v>0</v>
      </c>
      <c r="N73" s="17">
        <v>0</v>
      </c>
      <c r="O73" s="17">
        <v>0</v>
      </c>
      <c r="P73" s="17">
        <v>0</v>
      </c>
      <c r="Q73" s="18">
        <v>0</v>
      </c>
      <c r="R73" s="13">
        <v>0</v>
      </c>
      <c r="S73" s="45">
        <v>1</v>
      </c>
      <c r="T73" s="14">
        <v>0</v>
      </c>
      <c r="U73" s="14">
        <v>0</v>
      </c>
      <c r="V73" s="14">
        <v>0</v>
      </c>
      <c r="W73" s="14">
        <v>0</v>
      </c>
      <c r="X73" s="15">
        <v>0</v>
      </c>
      <c r="Y73" s="16">
        <v>0</v>
      </c>
      <c r="Z73" s="45">
        <v>1</v>
      </c>
      <c r="AA73" s="52">
        <v>0</v>
      </c>
      <c r="AB73" s="17">
        <v>0</v>
      </c>
      <c r="AC73" s="17">
        <v>0</v>
      </c>
      <c r="AD73" s="17">
        <v>0</v>
      </c>
      <c r="AE73" s="18">
        <v>0</v>
      </c>
      <c r="AF73" s="13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5">
        <v>0</v>
      </c>
      <c r="AM73" s="16">
        <v>0</v>
      </c>
      <c r="AN73" s="34">
        <v>0</v>
      </c>
      <c r="AO73" s="17">
        <v>0</v>
      </c>
      <c r="AP73" s="50">
        <v>0</v>
      </c>
      <c r="AQ73" s="50">
        <v>0</v>
      </c>
      <c r="AR73" s="50">
        <v>0</v>
      </c>
      <c r="AS73" s="18">
        <v>0</v>
      </c>
      <c r="AT73" s="13">
        <v>0</v>
      </c>
      <c r="AU73" s="14">
        <v>0</v>
      </c>
      <c r="AV73" s="45">
        <v>1</v>
      </c>
      <c r="AW73" s="50">
        <v>0</v>
      </c>
      <c r="AX73" s="50">
        <v>0</v>
      </c>
      <c r="AY73" s="14">
        <v>0</v>
      </c>
      <c r="AZ73" s="15">
        <v>0</v>
      </c>
      <c r="BA73" s="16">
        <v>0</v>
      </c>
      <c r="BB73" s="45">
        <v>1</v>
      </c>
      <c r="BC73" s="17">
        <v>0</v>
      </c>
      <c r="BD73" s="17">
        <v>0</v>
      </c>
      <c r="BE73" s="17">
        <v>0</v>
      </c>
      <c r="BF73" s="17">
        <v>0</v>
      </c>
      <c r="BG73" s="18">
        <v>0</v>
      </c>
      <c r="BH73" s="13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5">
        <v>0</v>
      </c>
      <c r="BO73" s="16">
        <v>0</v>
      </c>
      <c r="BP73" s="20">
        <v>1</v>
      </c>
      <c r="BQ73" s="17">
        <v>0</v>
      </c>
      <c r="BR73" s="17">
        <v>0</v>
      </c>
      <c r="BS73" s="17">
        <v>0</v>
      </c>
      <c r="BT73" s="17">
        <v>0</v>
      </c>
      <c r="BU73" s="18">
        <v>0</v>
      </c>
      <c r="BV73" s="13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5">
        <v>0</v>
      </c>
      <c r="CC73" s="16">
        <v>0</v>
      </c>
      <c r="CD73" s="20">
        <v>1</v>
      </c>
      <c r="CE73" s="17">
        <v>0</v>
      </c>
      <c r="CF73" s="17">
        <v>0</v>
      </c>
      <c r="CG73" s="17">
        <v>0</v>
      </c>
      <c r="CH73" s="17">
        <v>0</v>
      </c>
      <c r="CI73" s="18">
        <v>0</v>
      </c>
      <c r="CJ73" s="13">
        <v>0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5">
        <v>0</v>
      </c>
      <c r="CQ73" s="16">
        <v>0</v>
      </c>
      <c r="CR73" s="20">
        <v>1</v>
      </c>
      <c r="CS73" s="17">
        <v>0</v>
      </c>
      <c r="CT73" s="17">
        <v>0</v>
      </c>
      <c r="CU73" s="17">
        <v>0</v>
      </c>
      <c r="CV73" s="17">
        <v>0</v>
      </c>
      <c r="CW73" s="18">
        <v>0</v>
      </c>
      <c r="CX73" s="21">
        <v>1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5">
        <v>0</v>
      </c>
      <c r="DE73" s="19">
        <f>SUM(Tabel3[[#This Row],[Ma]:[Zo15]])</f>
        <v>11</v>
      </c>
    </row>
    <row r="74" spans="1:109" x14ac:dyDescent="0.3">
      <c r="A74" s="37" t="s">
        <v>179</v>
      </c>
      <c r="B74" s="37" t="s">
        <v>209</v>
      </c>
      <c r="C74" s="37" t="s">
        <v>206</v>
      </c>
      <c r="D74" s="47">
        <v>1</v>
      </c>
      <c r="E74" s="14">
        <v>0</v>
      </c>
      <c r="F74" s="14">
        <v>0</v>
      </c>
      <c r="G74" s="14">
        <v>0</v>
      </c>
      <c r="H74" s="14">
        <v>0</v>
      </c>
      <c r="I74" s="45">
        <v>1</v>
      </c>
      <c r="J74" s="15">
        <v>0</v>
      </c>
      <c r="K74" s="16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8">
        <v>0</v>
      </c>
      <c r="R74" s="47">
        <v>1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5">
        <v>0</v>
      </c>
      <c r="Y74" s="16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8">
        <v>0</v>
      </c>
      <c r="AF74" s="13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5">
        <v>0</v>
      </c>
      <c r="AM74" s="16">
        <v>0</v>
      </c>
      <c r="AN74" s="17">
        <v>0</v>
      </c>
      <c r="AO74" s="17">
        <v>0</v>
      </c>
      <c r="AP74" s="50">
        <v>0</v>
      </c>
      <c r="AQ74" s="50">
        <v>0</v>
      </c>
      <c r="AR74" s="50">
        <v>0</v>
      </c>
      <c r="AS74" s="18">
        <v>0</v>
      </c>
      <c r="AT74" s="13">
        <v>0</v>
      </c>
      <c r="AU74" s="14">
        <v>0</v>
      </c>
      <c r="AV74" s="14">
        <v>0</v>
      </c>
      <c r="AW74" s="50">
        <v>0</v>
      </c>
      <c r="AX74" s="50">
        <v>0</v>
      </c>
      <c r="AY74" s="14">
        <v>0</v>
      </c>
      <c r="AZ74" s="15">
        <v>0</v>
      </c>
      <c r="BA74" s="16">
        <v>0</v>
      </c>
      <c r="BB74" s="17">
        <v>0</v>
      </c>
      <c r="BC74" s="45">
        <v>1</v>
      </c>
      <c r="BD74" s="17">
        <v>0</v>
      </c>
      <c r="BE74" s="17">
        <v>0</v>
      </c>
      <c r="BF74" s="17">
        <v>0</v>
      </c>
      <c r="BG74" s="18">
        <v>0</v>
      </c>
      <c r="BH74" s="13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5">
        <v>0</v>
      </c>
      <c r="BO74" s="16">
        <v>0</v>
      </c>
      <c r="BP74" s="17">
        <v>0</v>
      </c>
      <c r="BQ74" s="31">
        <v>1</v>
      </c>
      <c r="BR74" s="17">
        <v>0</v>
      </c>
      <c r="BS74" s="17">
        <v>0</v>
      </c>
      <c r="BT74" s="17">
        <v>0</v>
      </c>
      <c r="BU74" s="18">
        <v>0</v>
      </c>
      <c r="BV74" s="13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5">
        <v>0</v>
      </c>
      <c r="CC74" s="16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8">
        <v>0</v>
      </c>
      <c r="CJ74" s="13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5">
        <v>0</v>
      </c>
      <c r="CQ74" s="33">
        <v>1</v>
      </c>
      <c r="CR74" s="17">
        <v>0</v>
      </c>
      <c r="CS74" s="17">
        <v>0</v>
      </c>
      <c r="CT74" s="17">
        <v>0</v>
      </c>
      <c r="CU74" s="17">
        <v>0</v>
      </c>
      <c r="CV74" s="17">
        <v>0</v>
      </c>
      <c r="CW74" s="18">
        <v>0</v>
      </c>
      <c r="CX74" s="13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5">
        <v>0</v>
      </c>
      <c r="DE74" s="19">
        <f>SUM(Tabel3[[#This Row],[Ma]:[Zo15]])</f>
        <v>6</v>
      </c>
    </row>
    <row r="75" spans="1:109" x14ac:dyDescent="0.3">
      <c r="A75" s="37" t="s">
        <v>180</v>
      </c>
      <c r="B75" s="37" t="s">
        <v>211</v>
      </c>
      <c r="C75" s="37" t="s">
        <v>207</v>
      </c>
      <c r="D75" s="13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5">
        <v>0</v>
      </c>
      <c r="K75" s="16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8">
        <v>0</v>
      </c>
      <c r="R75" s="13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5">
        <v>0</v>
      </c>
      <c r="Y75" s="16">
        <v>0</v>
      </c>
      <c r="Z75" s="17">
        <v>0</v>
      </c>
      <c r="AA75" s="17">
        <v>0</v>
      </c>
      <c r="AB75" s="45">
        <v>1</v>
      </c>
      <c r="AC75" s="17">
        <v>0</v>
      </c>
      <c r="AD75" s="17">
        <v>0</v>
      </c>
      <c r="AE75" s="18">
        <v>0</v>
      </c>
      <c r="AF75" s="13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5">
        <v>0</v>
      </c>
      <c r="AM75" s="16">
        <v>0</v>
      </c>
      <c r="AN75" s="17">
        <v>0</v>
      </c>
      <c r="AO75" s="17">
        <v>0</v>
      </c>
      <c r="AP75" s="50">
        <v>0</v>
      </c>
      <c r="AQ75" s="50">
        <v>0</v>
      </c>
      <c r="AR75" s="50">
        <v>0</v>
      </c>
      <c r="AS75" s="18">
        <v>0</v>
      </c>
      <c r="AT75" s="13">
        <v>0</v>
      </c>
      <c r="AU75" s="14">
        <v>0</v>
      </c>
      <c r="AV75" s="14">
        <v>0</v>
      </c>
      <c r="AW75" s="50">
        <v>0</v>
      </c>
      <c r="AX75" s="50">
        <v>0</v>
      </c>
      <c r="AY75" s="14">
        <v>0</v>
      </c>
      <c r="AZ75" s="15">
        <v>0</v>
      </c>
      <c r="BA75" s="16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8">
        <v>0</v>
      </c>
      <c r="BH75" s="13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5">
        <v>0</v>
      </c>
      <c r="BO75" s="16">
        <v>0</v>
      </c>
      <c r="BP75" s="17">
        <v>0</v>
      </c>
      <c r="BQ75" s="17">
        <v>0</v>
      </c>
      <c r="BR75" s="17">
        <v>0</v>
      </c>
      <c r="BS75" s="17">
        <v>0</v>
      </c>
      <c r="BT75" s="17">
        <v>0</v>
      </c>
      <c r="BU75" s="18">
        <v>0</v>
      </c>
      <c r="BV75" s="13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5">
        <v>0</v>
      </c>
      <c r="CC75" s="16">
        <v>0</v>
      </c>
      <c r="CD75" s="17">
        <v>0</v>
      </c>
      <c r="CE75" s="17">
        <v>0</v>
      </c>
      <c r="CF75" s="17">
        <v>0</v>
      </c>
      <c r="CG75" s="17">
        <v>0</v>
      </c>
      <c r="CH75" s="17">
        <v>0</v>
      </c>
      <c r="CI75" s="18">
        <v>0</v>
      </c>
      <c r="CJ75" s="13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5">
        <v>0</v>
      </c>
      <c r="CQ75" s="16">
        <v>0</v>
      </c>
      <c r="CR75" s="17">
        <v>0</v>
      </c>
      <c r="CS75" s="17">
        <v>0</v>
      </c>
      <c r="CT75" s="17">
        <v>0</v>
      </c>
      <c r="CU75" s="17">
        <v>0</v>
      </c>
      <c r="CV75" s="17">
        <v>0</v>
      </c>
      <c r="CW75" s="18">
        <v>0</v>
      </c>
      <c r="CX75" s="13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5">
        <v>0</v>
      </c>
      <c r="DE75" s="19">
        <f>SUM(Tabel3[[#This Row],[Ma]:[Zo15]])</f>
        <v>1</v>
      </c>
    </row>
    <row r="76" spans="1:109" x14ac:dyDescent="0.3">
      <c r="A76" s="37" t="s">
        <v>181</v>
      </c>
      <c r="B76" s="37" t="s">
        <v>210</v>
      </c>
      <c r="C76" s="37" t="s">
        <v>206</v>
      </c>
      <c r="D76" s="13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5">
        <v>0</v>
      </c>
      <c r="K76" s="16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8">
        <v>0</v>
      </c>
      <c r="R76" s="13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5">
        <v>0</v>
      </c>
      <c r="Y76" s="16">
        <v>0</v>
      </c>
      <c r="Z76" s="17">
        <v>0</v>
      </c>
      <c r="AA76" s="45">
        <v>1</v>
      </c>
      <c r="AB76" s="17">
        <v>0</v>
      </c>
      <c r="AC76" s="17">
        <v>0</v>
      </c>
      <c r="AD76" s="17">
        <v>0</v>
      </c>
      <c r="AE76" s="18">
        <v>0</v>
      </c>
      <c r="AF76" s="13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5">
        <v>0</v>
      </c>
      <c r="AM76" s="16">
        <v>0</v>
      </c>
      <c r="AN76" s="17">
        <v>0</v>
      </c>
      <c r="AO76" s="17">
        <v>0</v>
      </c>
      <c r="AP76" s="50">
        <v>0</v>
      </c>
      <c r="AQ76" s="50">
        <v>0</v>
      </c>
      <c r="AR76" s="50">
        <v>0</v>
      </c>
      <c r="AS76" s="18">
        <v>0</v>
      </c>
      <c r="AT76" s="13">
        <v>0</v>
      </c>
      <c r="AU76" s="14">
        <v>0</v>
      </c>
      <c r="AV76" s="14">
        <v>0</v>
      </c>
      <c r="AW76" s="50">
        <v>0</v>
      </c>
      <c r="AX76" s="50">
        <v>0</v>
      </c>
      <c r="AY76" s="14">
        <v>0</v>
      </c>
      <c r="AZ76" s="15">
        <v>0</v>
      </c>
      <c r="BA76" s="16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8">
        <v>0</v>
      </c>
      <c r="BH76" s="13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5">
        <v>0</v>
      </c>
      <c r="BO76" s="16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8">
        <v>0</v>
      </c>
      <c r="BV76" s="13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5">
        <v>0</v>
      </c>
      <c r="CC76" s="16">
        <v>0</v>
      </c>
      <c r="CD76" s="17">
        <v>0</v>
      </c>
      <c r="CE76" s="31">
        <v>1</v>
      </c>
      <c r="CF76" s="17">
        <v>0</v>
      </c>
      <c r="CG76" s="17">
        <v>0</v>
      </c>
      <c r="CH76" s="17">
        <v>0</v>
      </c>
      <c r="CI76" s="18">
        <v>0</v>
      </c>
      <c r="CJ76" s="13">
        <v>0</v>
      </c>
      <c r="CK76" s="14">
        <v>0</v>
      </c>
      <c r="CL76" s="14">
        <v>0</v>
      </c>
      <c r="CM76" s="31">
        <v>1</v>
      </c>
      <c r="CN76" s="14">
        <v>0</v>
      </c>
      <c r="CO76" s="14">
        <v>0</v>
      </c>
      <c r="CP76" s="15">
        <v>0</v>
      </c>
      <c r="CQ76" s="16">
        <v>0</v>
      </c>
      <c r="CR76" s="17">
        <v>0</v>
      </c>
      <c r="CS76" s="31">
        <v>1</v>
      </c>
      <c r="CT76" s="17">
        <v>0</v>
      </c>
      <c r="CU76" s="17">
        <v>0</v>
      </c>
      <c r="CV76" s="17">
        <v>0</v>
      </c>
      <c r="CW76" s="18">
        <v>0</v>
      </c>
      <c r="CX76" s="13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5">
        <v>0</v>
      </c>
      <c r="DE76" s="19">
        <f>SUM(Tabel3[[#This Row],[Ma]:[Zo15]])</f>
        <v>4</v>
      </c>
    </row>
    <row r="77" spans="1:109" x14ac:dyDescent="0.3">
      <c r="A77" s="37" t="s">
        <v>182</v>
      </c>
      <c r="B77" s="37" t="s">
        <v>210</v>
      </c>
      <c r="C77" s="37" t="s">
        <v>206</v>
      </c>
      <c r="D77" s="13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5">
        <v>0</v>
      </c>
      <c r="K77" s="16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8">
        <v>0</v>
      </c>
      <c r="R77" s="49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5">
        <v>0</v>
      </c>
      <c r="Y77" s="16">
        <v>0</v>
      </c>
      <c r="Z77" s="17">
        <v>0</v>
      </c>
      <c r="AA77" s="17">
        <v>0</v>
      </c>
      <c r="AB77" s="45">
        <v>1</v>
      </c>
      <c r="AC77" s="17">
        <v>0</v>
      </c>
      <c r="AD77" s="17">
        <v>0</v>
      </c>
      <c r="AE77" s="18">
        <v>0</v>
      </c>
      <c r="AF77" s="13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5">
        <v>0</v>
      </c>
      <c r="AM77" s="16">
        <v>0</v>
      </c>
      <c r="AN77" s="17">
        <v>0</v>
      </c>
      <c r="AO77" s="17">
        <v>0</v>
      </c>
      <c r="AP77" s="50">
        <v>0</v>
      </c>
      <c r="AQ77" s="50">
        <v>0</v>
      </c>
      <c r="AR77" s="50">
        <v>0</v>
      </c>
      <c r="AS77" s="18">
        <v>0</v>
      </c>
      <c r="AT77" s="47">
        <v>1</v>
      </c>
      <c r="AU77" s="14">
        <v>0</v>
      </c>
      <c r="AV77" s="14">
        <v>0</v>
      </c>
      <c r="AW77" s="50">
        <v>0</v>
      </c>
      <c r="AX77" s="50">
        <v>0</v>
      </c>
      <c r="AY77" s="14">
        <v>0</v>
      </c>
      <c r="AZ77" s="15">
        <v>0</v>
      </c>
      <c r="BA77" s="16">
        <v>0</v>
      </c>
      <c r="BB77" s="45">
        <v>1</v>
      </c>
      <c r="BC77" s="17">
        <v>0</v>
      </c>
      <c r="BD77" s="17">
        <v>0</v>
      </c>
      <c r="BE77" s="17">
        <v>0</v>
      </c>
      <c r="BF77" s="17">
        <v>0</v>
      </c>
      <c r="BG77" s="18">
        <v>0</v>
      </c>
      <c r="BH77" s="13">
        <v>0</v>
      </c>
      <c r="BI77" s="14">
        <v>0</v>
      </c>
      <c r="BJ77" s="45">
        <v>1</v>
      </c>
      <c r="BK77" s="14">
        <v>0</v>
      </c>
      <c r="BL77" s="14">
        <v>0</v>
      </c>
      <c r="BM77" s="14">
        <v>0</v>
      </c>
      <c r="BN77" s="15">
        <v>0</v>
      </c>
      <c r="BO77" s="16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8">
        <v>0</v>
      </c>
      <c r="BV77" s="13">
        <v>0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5">
        <v>0</v>
      </c>
      <c r="CC77" s="16">
        <v>0</v>
      </c>
      <c r="CD77" s="17">
        <v>0</v>
      </c>
      <c r="CE77" s="17">
        <v>0</v>
      </c>
      <c r="CF77" s="17">
        <v>0</v>
      </c>
      <c r="CG77" s="17">
        <v>0</v>
      </c>
      <c r="CH77" s="17">
        <v>0</v>
      </c>
      <c r="CI77" s="18">
        <v>0</v>
      </c>
      <c r="CJ77" s="33">
        <v>1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5">
        <v>0</v>
      </c>
      <c r="CQ77" s="33">
        <v>1</v>
      </c>
      <c r="CR77" s="17">
        <v>0</v>
      </c>
      <c r="CS77" s="17">
        <v>0</v>
      </c>
      <c r="CT77" s="17">
        <v>0</v>
      </c>
      <c r="CU77" s="17">
        <v>0</v>
      </c>
      <c r="CV77" s="17">
        <v>0</v>
      </c>
      <c r="CW77" s="18">
        <v>0</v>
      </c>
      <c r="CX77" s="13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5">
        <v>0</v>
      </c>
      <c r="DE77" s="19">
        <f>SUM(Tabel3[[#This Row],[Ma]:[Zo15]])</f>
        <v>6</v>
      </c>
    </row>
    <row r="78" spans="1:109" x14ac:dyDescent="0.3">
      <c r="A78" s="37" t="s">
        <v>183</v>
      </c>
      <c r="B78" s="37" t="s">
        <v>210</v>
      </c>
      <c r="C78" s="37" t="s">
        <v>207</v>
      </c>
      <c r="D78" s="13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5">
        <v>0</v>
      </c>
      <c r="K78" s="16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8">
        <v>0</v>
      </c>
      <c r="R78" s="13">
        <v>0</v>
      </c>
      <c r="S78" s="14">
        <v>0</v>
      </c>
      <c r="T78" s="14">
        <v>0</v>
      </c>
      <c r="U78" s="14">
        <v>0</v>
      </c>
      <c r="V78" s="14">
        <v>0</v>
      </c>
      <c r="W78" s="52">
        <v>0</v>
      </c>
      <c r="X78" s="15">
        <v>0</v>
      </c>
      <c r="Y78" s="16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8">
        <v>0</v>
      </c>
      <c r="AF78" s="13">
        <v>0</v>
      </c>
      <c r="AG78" s="14">
        <v>0</v>
      </c>
      <c r="AH78" s="14">
        <v>0</v>
      </c>
      <c r="AI78" s="14">
        <v>0</v>
      </c>
      <c r="AJ78" s="14">
        <v>0</v>
      </c>
      <c r="AK78" s="52">
        <v>0</v>
      </c>
      <c r="AL78" s="15">
        <v>0</v>
      </c>
      <c r="AM78" s="16">
        <v>0</v>
      </c>
      <c r="AN78" s="17">
        <v>0</v>
      </c>
      <c r="AO78" s="17">
        <v>0</v>
      </c>
      <c r="AP78" s="50">
        <v>0</v>
      </c>
      <c r="AQ78" s="50">
        <v>0</v>
      </c>
      <c r="AR78" s="50">
        <v>0</v>
      </c>
      <c r="AS78" s="18">
        <v>0</v>
      </c>
      <c r="AT78" s="13">
        <v>0</v>
      </c>
      <c r="AU78" s="14">
        <v>0</v>
      </c>
      <c r="AV78" s="14">
        <v>0</v>
      </c>
      <c r="AW78" s="50">
        <v>0</v>
      </c>
      <c r="AX78" s="50">
        <v>0</v>
      </c>
      <c r="AY78" s="14">
        <v>0</v>
      </c>
      <c r="AZ78" s="15">
        <v>0</v>
      </c>
      <c r="BA78" s="16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8">
        <v>0</v>
      </c>
      <c r="BH78" s="13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5">
        <v>0</v>
      </c>
      <c r="BO78" s="16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8">
        <v>0</v>
      </c>
      <c r="BV78" s="13">
        <v>0</v>
      </c>
      <c r="BW78" s="14">
        <v>0</v>
      </c>
      <c r="BX78" s="14">
        <v>0</v>
      </c>
      <c r="BY78" s="14">
        <v>0</v>
      </c>
      <c r="BZ78" s="14">
        <v>0</v>
      </c>
      <c r="CA78" s="14">
        <v>0</v>
      </c>
      <c r="CB78" s="15">
        <v>0</v>
      </c>
      <c r="CC78" s="16">
        <v>0</v>
      </c>
      <c r="CD78" s="17">
        <v>0</v>
      </c>
      <c r="CE78" s="17">
        <v>0</v>
      </c>
      <c r="CF78" s="17">
        <v>0</v>
      </c>
      <c r="CG78" s="17">
        <v>0</v>
      </c>
      <c r="CH78" s="17">
        <v>0</v>
      </c>
      <c r="CI78" s="18">
        <v>0</v>
      </c>
      <c r="CJ78" s="13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5">
        <v>0</v>
      </c>
      <c r="CQ78" s="21">
        <v>1</v>
      </c>
      <c r="CR78" s="17">
        <v>0</v>
      </c>
      <c r="CS78" s="17">
        <v>0</v>
      </c>
      <c r="CT78" s="17">
        <v>0</v>
      </c>
      <c r="CU78" s="17">
        <v>0</v>
      </c>
      <c r="CV78" s="17">
        <v>0</v>
      </c>
      <c r="CW78" s="18">
        <v>0</v>
      </c>
      <c r="CX78" s="13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5">
        <v>0</v>
      </c>
      <c r="DE78" s="19">
        <f>SUM(Tabel3[[#This Row],[Ma]:[Zo15]])</f>
        <v>1</v>
      </c>
    </row>
    <row r="79" spans="1:109" x14ac:dyDescent="0.3">
      <c r="A79" s="37" t="s">
        <v>184</v>
      </c>
      <c r="B79" s="37" t="s">
        <v>212</v>
      </c>
      <c r="C79" s="37" t="s">
        <v>207</v>
      </c>
      <c r="D79" s="13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5">
        <v>0</v>
      </c>
      <c r="K79" s="16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8">
        <v>0</v>
      </c>
      <c r="R79" s="13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5">
        <v>0</v>
      </c>
      <c r="Y79" s="16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8">
        <v>0</v>
      </c>
      <c r="AF79" s="13">
        <v>0</v>
      </c>
      <c r="AG79" s="14">
        <v>0</v>
      </c>
      <c r="AH79" s="14">
        <v>0</v>
      </c>
      <c r="AI79" s="14">
        <v>0</v>
      </c>
      <c r="AJ79" s="14">
        <v>0</v>
      </c>
      <c r="AK79" s="52">
        <v>0</v>
      </c>
      <c r="AL79" s="15">
        <v>0</v>
      </c>
      <c r="AM79" s="16">
        <v>0</v>
      </c>
      <c r="AN79" s="17">
        <v>0</v>
      </c>
      <c r="AO79" s="17">
        <v>0</v>
      </c>
      <c r="AP79" s="50">
        <v>0</v>
      </c>
      <c r="AQ79" s="50">
        <v>0</v>
      </c>
      <c r="AR79" s="50">
        <v>0</v>
      </c>
      <c r="AS79" s="18">
        <v>0</v>
      </c>
      <c r="AT79" s="13">
        <v>0</v>
      </c>
      <c r="AU79" s="14">
        <v>0</v>
      </c>
      <c r="AV79" s="14">
        <v>0</v>
      </c>
      <c r="AW79" s="50">
        <v>0</v>
      </c>
      <c r="AX79" s="50">
        <v>0</v>
      </c>
      <c r="AY79" s="14">
        <v>0</v>
      </c>
      <c r="AZ79" s="15">
        <v>0</v>
      </c>
      <c r="BA79" s="16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8">
        <v>0</v>
      </c>
      <c r="BH79" s="13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5">
        <v>0</v>
      </c>
      <c r="BO79" s="16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8">
        <v>0</v>
      </c>
      <c r="BV79" s="13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0</v>
      </c>
      <c r="CB79" s="15">
        <v>0</v>
      </c>
      <c r="CC79" s="16">
        <v>0</v>
      </c>
      <c r="CD79" s="17">
        <v>0</v>
      </c>
      <c r="CE79" s="17">
        <v>0</v>
      </c>
      <c r="CF79" s="17">
        <v>0</v>
      </c>
      <c r="CG79" s="17">
        <v>0</v>
      </c>
      <c r="CH79" s="17">
        <v>0</v>
      </c>
      <c r="CI79" s="18">
        <v>0</v>
      </c>
      <c r="CJ79" s="13">
        <v>0</v>
      </c>
      <c r="CK79" s="14">
        <v>0</v>
      </c>
      <c r="CL79" s="14">
        <v>0</v>
      </c>
      <c r="CM79" s="14">
        <v>0</v>
      </c>
      <c r="CN79" s="14">
        <v>0</v>
      </c>
      <c r="CO79" s="22">
        <v>1</v>
      </c>
      <c r="CP79" s="15">
        <v>0</v>
      </c>
      <c r="CQ79" s="16">
        <v>0</v>
      </c>
      <c r="CR79" s="17">
        <v>0</v>
      </c>
      <c r="CS79" s="17">
        <v>0</v>
      </c>
      <c r="CT79" s="17">
        <v>0</v>
      </c>
      <c r="CU79" s="17">
        <v>0</v>
      </c>
      <c r="CV79" s="17">
        <v>0</v>
      </c>
      <c r="CW79" s="18">
        <v>0</v>
      </c>
      <c r="CX79" s="13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5">
        <v>0</v>
      </c>
      <c r="DE79" s="19">
        <f>SUM(Tabel3[[#This Row],[Ma]:[Zo15]])</f>
        <v>1</v>
      </c>
    </row>
    <row r="80" spans="1:109" x14ac:dyDescent="0.3">
      <c r="A80" s="37" t="s">
        <v>185</v>
      </c>
      <c r="B80" s="37" t="s">
        <v>213</v>
      </c>
      <c r="C80" s="37" t="s">
        <v>207</v>
      </c>
      <c r="D80" s="13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5">
        <v>0</v>
      </c>
      <c r="K80" s="16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8">
        <v>0</v>
      </c>
      <c r="R80" s="13">
        <v>0</v>
      </c>
      <c r="S80" s="45">
        <v>1</v>
      </c>
      <c r="T80" s="14">
        <v>0</v>
      </c>
      <c r="U80" s="14">
        <v>0</v>
      </c>
      <c r="V80" s="14">
        <v>0</v>
      </c>
      <c r="W80" s="14">
        <v>0</v>
      </c>
      <c r="X80" s="15">
        <v>0</v>
      </c>
      <c r="Y80" s="47">
        <v>1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8">
        <v>0</v>
      </c>
      <c r="AF80" s="13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5">
        <v>0</v>
      </c>
      <c r="AM80" s="16">
        <v>0</v>
      </c>
      <c r="AN80" s="17">
        <v>0</v>
      </c>
      <c r="AO80" s="17">
        <v>0</v>
      </c>
      <c r="AP80" s="50">
        <v>0</v>
      </c>
      <c r="AQ80" s="50">
        <v>0</v>
      </c>
      <c r="AR80" s="50">
        <v>0</v>
      </c>
      <c r="AS80" s="18">
        <v>0</v>
      </c>
      <c r="AT80" s="47">
        <v>1</v>
      </c>
      <c r="AU80" s="14">
        <v>0</v>
      </c>
      <c r="AV80" s="14">
        <v>0</v>
      </c>
      <c r="AW80" s="50">
        <v>0</v>
      </c>
      <c r="AX80" s="50">
        <v>0</v>
      </c>
      <c r="AY80" s="14">
        <v>0</v>
      </c>
      <c r="AZ80" s="15">
        <v>0</v>
      </c>
      <c r="BA80" s="47">
        <v>1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8">
        <v>0</v>
      </c>
      <c r="BH80" s="13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5">
        <v>0</v>
      </c>
      <c r="BO80" s="16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8">
        <v>0</v>
      </c>
      <c r="BV80" s="13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5">
        <v>0</v>
      </c>
      <c r="CC80" s="16">
        <v>0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8">
        <v>0</v>
      </c>
      <c r="CJ80" s="13">
        <v>0</v>
      </c>
      <c r="CK80" s="14">
        <v>0</v>
      </c>
      <c r="CL80" s="31">
        <v>1</v>
      </c>
      <c r="CM80" s="14">
        <v>0</v>
      </c>
      <c r="CN80" s="14">
        <v>0</v>
      </c>
      <c r="CO80" s="14">
        <v>0</v>
      </c>
      <c r="CP80" s="15">
        <v>0</v>
      </c>
      <c r="CQ80" s="16">
        <v>0</v>
      </c>
      <c r="CR80" s="17">
        <v>0</v>
      </c>
      <c r="CS80" s="17">
        <v>0</v>
      </c>
      <c r="CT80" s="17">
        <v>0</v>
      </c>
      <c r="CU80" s="17">
        <v>0</v>
      </c>
      <c r="CV80" s="17">
        <v>0</v>
      </c>
      <c r="CW80" s="18">
        <v>0</v>
      </c>
      <c r="CX80" s="13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5">
        <v>0</v>
      </c>
      <c r="DE80" s="19">
        <f>SUM(Tabel3[[#This Row],[Ma]:[Zo15]])</f>
        <v>5</v>
      </c>
    </row>
    <row r="81" spans="1:109" x14ac:dyDescent="0.3">
      <c r="A81" s="37" t="s">
        <v>186</v>
      </c>
      <c r="B81" s="37" t="s">
        <v>209</v>
      </c>
      <c r="C81" s="37" t="s">
        <v>206</v>
      </c>
      <c r="D81" s="13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5">
        <v>0</v>
      </c>
      <c r="K81" s="16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8">
        <v>0</v>
      </c>
      <c r="R81" s="13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5">
        <v>0</v>
      </c>
      <c r="Y81" s="16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8">
        <v>0</v>
      </c>
      <c r="AF81" s="13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5">
        <v>0</v>
      </c>
      <c r="AM81" s="16">
        <v>0</v>
      </c>
      <c r="AN81" s="17">
        <v>0</v>
      </c>
      <c r="AO81" s="17">
        <v>0</v>
      </c>
      <c r="AP81" s="50">
        <v>0</v>
      </c>
      <c r="AQ81" s="50">
        <v>0</v>
      </c>
      <c r="AR81" s="50">
        <v>0</v>
      </c>
      <c r="AS81" s="18">
        <v>0</v>
      </c>
      <c r="AT81" s="13">
        <v>0</v>
      </c>
      <c r="AU81" s="14">
        <v>0</v>
      </c>
      <c r="AV81" s="45">
        <v>1</v>
      </c>
      <c r="AW81" s="50">
        <v>0</v>
      </c>
      <c r="AX81" s="50">
        <v>0</v>
      </c>
      <c r="AY81" s="14">
        <v>0</v>
      </c>
      <c r="AZ81" s="15">
        <v>0</v>
      </c>
      <c r="BA81" s="16">
        <v>0</v>
      </c>
      <c r="BB81" s="17">
        <v>0</v>
      </c>
      <c r="BC81" s="17">
        <v>0</v>
      </c>
      <c r="BD81" s="45">
        <v>1</v>
      </c>
      <c r="BE81" s="17">
        <v>0</v>
      </c>
      <c r="BF81" s="17">
        <v>0</v>
      </c>
      <c r="BG81" s="18">
        <v>0</v>
      </c>
      <c r="BH81" s="13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5">
        <v>0</v>
      </c>
      <c r="BO81" s="16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8">
        <v>0</v>
      </c>
      <c r="BV81" s="13">
        <v>0</v>
      </c>
      <c r="BW81" s="14">
        <v>0</v>
      </c>
      <c r="BX81" s="14">
        <v>0</v>
      </c>
      <c r="BY81" s="14">
        <v>0</v>
      </c>
      <c r="BZ81" s="14">
        <v>0</v>
      </c>
      <c r="CA81" s="14">
        <v>0</v>
      </c>
      <c r="CB81" s="15">
        <v>0</v>
      </c>
      <c r="CC81" s="16">
        <v>0</v>
      </c>
      <c r="CD81" s="17">
        <v>0</v>
      </c>
      <c r="CE81" s="17">
        <v>0</v>
      </c>
      <c r="CF81" s="17">
        <v>0</v>
      </c>
      <c r="CG81" s="17">
        <v>0</v>
      </c>
      <c r="CH81" s="17">
        <v>0</v>
      </c>
      <c r="CI81" s="18">
        <v>0</v>
      </c>
      <c r="CJ81" s="13">
        <v>0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5">
        <v>0</v>
      </c>
      <c r="CQ81" s="16">
        <v>0</v>
      </c>
      <c r="CR81" s="17">
        <v>0</v>
      </c>
      <c r="CS81" s="17">
        <v>0</v>
      </c>
      <c r="CT81" s="17">
        <v>0</v>
      </c>
      <c r="CU81" s="17">
        <v>0</v>
      </c>
      <c r="CV81" s="17">
        <v>0</v>
      </c>
      <c r="CW81" s="18">
        <v>0</v>
      </c>
      <c r="CX81" s="13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5">
        <v>0</v>
      </c>
      <c r="DE81" s="19">
        <f>SUM(Tabel3[[#This Row],[Ma]:[Zo15]])</f>
        <v>2</v>
      </c>
    </row>
    <row r="82" spans="1:109" x14ac:dyDescent="0.3">
      <c r="A82" s="37" t="s">
        <v>187</v>
      </c>
      <c r="B82" s="37" t="s">
        <v>212</v>
      </c>
      <c r="C82" s="37" t="s">
        <v>207</v>
      </c>
      <c r="D82" s="13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5">
        <v>0</v>
      </c>
      <c r="K82" s="16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8">
        <v>0</v>
      </c>
      <c r="R82" s="13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5">
        <v>0</v>
      </c>
      <c r="Y82" s="16">
        <v>0</v>
      </c>
      <c r="Z82" s="45">
        <v>1</v>
      </c>
      <c r="AA82" s="17">
        <v>0</v>
      </c>
      <c r="AB82" s="17">
        <v>0</v>
      </c>
      <c r="AC82" s="17">
        <v>0</v>
      </c>
      <c r="AD82" s="17">
        <v>0</v>
      </c>
      <c r="AE82" s="18">
        <v>0</v>
      </c>
      <c r="AF82" s="13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5">
        <v>0</v>
      </c>
      <c r="AM82" s="16">
        <v>0</v>
      </c>
      <c r="AN82" s="17">
        <v>0</v>
      </c>
      <c r="AO82" s="17">
        <v>0</v>
      </c>
      <c r="AP82" s="50">
        <v>0</v>
      </c>
      <c r="AQ82" s="50">
        <v>0</v>
      </c>
      <c r="AR82" s="50">
        <v>0</v>
      </c>
      <c r="AS82" s="18">
        <v>0</v>
      </c>
      <c r="AT82" s="13">
        <v>0</v>
      </c>
      <c r="AU82" s="14">
        <v>0</v>
      </c>
      <c r="AV82" s="14">
        <v>0</v>
      </c>
      <c r="AW82" s="50">
        <v>0</v>
      </c>
      <c r="AX82" s="50">
        <v>0</v>
      </c>
      <c r="AY82" s="14">
        <v>0</v>
      </c>
      <c r="AZ82" s="15">
        <v>0</v>
      </c>
      <c r="BA82" s="16">
        <v>0</v>
      </c>
      <c r="BB82" s="17">
        <v>0</v>
      </c>
      <c r="BC82" s="39">
        <v>0</v>
      </c>
      <c r="BD82" s="17">
        <v>0</v>
      </c>
      <c r="BE82" s="17">
        <v>0</v>
      </c>
      <c r="BF82" s="17">
        <v>0</v>
      </c>
      <c r="BG82" s="18">
        <v>0</v>
      </c>
      <c r="BH82" s="13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5">
        <v>0</v>
      </c>
      <c r="BO82" s="16">
        <v>0</v>
      </c>
      <c r="BP82" s="39">
        <v>0</v>
      </c>
      <c r="BQ82" s="17">
        <v>0</v>
      </c>
      <c r="BR82" s="17">
        <v>0</v>
      </c>
      <c r="BS82" s="17">
        <v>0</v>
      </c>
      <c r="BT82" s="17">
        <v>0</v>
      </c>
      <c r="BU82" s="18">
        <v>0</v>
      </c>
      <c r="BV82" s="13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5">
        <v>0</v>
      </c>
      <c r="CC82" s="16">
        <v>0</v>
      </c>
      <c r="CD82" s="17">
        <v>0</v>
      </c>
      <c r="CE82" s="17">
        <v>0</v>
      </c>
      <c r="CF82" s="17">
        <v>0</v>
      </c>
      <c r="CG82" s="17">
        <v>0</v>
      </c>
      <c r="CH82" s="17">
        <v>0</v>
      </c>
      <c r="CI82" s="18">
        <v>0</v>
      </c>
      <c r="CJ82" s="13">
        <v>0</v>
      </c>
      <c r="CK82" s="14">
        <v>0</v>
      </c>
      <c r="CL82" s="31">
        <v>1</v>
      </c>
      <c r="CM82" s="14">
        <v>0</v>
      </c>
      <c r="CN82" s="14">
        <v>0</v>
      </c>
      <c r="CO82" s="14">
        <v>0</v>
      </c>
      <c r="CP82" s="15">
        <v>0</v>
      </c>
      <c r="CQ82" s="16">
        <v>0</v>
      </c>
      <c r="CR82" s="17">
        <v>0</v>
      </c>
      <c r="CS82" s="17">
        <v>0</v>
      </c>
      <c r="CT82" s="17">
        <v>0</v>
      </c>
      <c r="CU82" s="17">
        <v>0</v>
      </c>
      <c r="CV82" s="17">
        <v>0</v>
      </c>
      <c r="CW82" s="18">
        <v>0</v>
      </c>
      <c r="CX82" s="13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5">
        <v>0</v>
      </c>
      <c r="DE82" s="19">
        <f>SUM(Tabel3[[#This Row],[Ma]:[Zo15]])</f>
        <v>2</v>
      </c>
    </row>
    <row r="83" spans="1:109" x14ac:dyDescent="0.3">
      <c r="A83" s="37" t="s">
        <v>188</v>
      </c>
      <c r="B83" s="37" t="s">
        <v>214</v>
      </c>
      <c r="C83" s="37" t="s">
        <v>207</v>
      </c>
      <c r="D83" s="13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5">
        <v>0</v>
      </c>
      <c r="K83" s="16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8">
        <v>0</v>
      </c>
      <c r="R83" s="13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5">
        <v>0</v>
      </c>
      <c r="Y83" s="16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8">
        <v>0</v>
      </c>
      <c r="AF83" s="13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5">
        <v>0</v>
      </c>
      <c r="AM83" s="16">
        <v>0</v>
      </c>
      <c r="AN83" s="17">
        <v>0</v>
      </c>
      <c r="AO83" s="17">
        <v>0</v>
      </c>
      <c r="AP83" s="50">
        <v>0</v>
      </c>
      <c r="AQ83" s="50">
        <v>0</v>
      </c>
      <c r="AR83" s="50">
        <v>0</v>
      </c>
      <c r="AS83" s="18">
        <v>0</v>
      </c>
      <c r="AT83" s="13">
        <v>0</v>
      </c>
      <c r="AU83" s="14">
        <v>0</v>
      </c>
      <c r="AV83" s="14">
        <v>0</v>
      </c>
      <c r="AW83" s="50">
        <v>0</v>
      </c>
      <c r="AX83" s="50">
        <v>0</v>
      </c>
      <c r="AY83" s="14">
        <v>0</v>
      </c>
      <c r="AZ83" s="15">
        <v>0</v>
      </c>
      <c r="BA83" s="16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8">
        <v>0</v>
      </c>
      <c r="BH83" s="13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5">
        <v>0</v>
      </c>
      <c r="BO83" s="16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8">
        <v>0</v>
      </c>
      <c r="BV83" s="13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5">
        <v>0</v>
      </c>
      <c r="CC83" s="16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8">
        <v>0</v>
      </c>
      <c r="CJ83" s="13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5">
        <v>0</v>
      </c>
      <c r="CQ83" s="16">
        <v>0</v>
      </c>
      <c r="CR83" s="17">
        <v>0</v>
      </c>
      <c r="CS83" s="17">
        <v>0</v>
      </c>
      <c r="CT83" s="17">
        <v>0</v>
      </c>
      <c r="CU83" s="17">
        <v>0</v>
      </c>
      <c r="CV83" s="17">
        <v>0</v>
      </c>
      <c r="CW83" s="18">
        <v>0</v>
      </c>
      <c r="CX83" s="13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5">
        <v>0</v>
      </c>
      <c r="DE83" s="19">
        <f>SUM(Tabel3[[#This Row],[Ma]:[Zo15]])</f>
        <v>0</v>
      </c>
    </row>
    <row r="84" spans="1:109" x14ac:dyDescent="0.3">
      <c r="A84" s="37" t="s">
        <v>189</v>
      </c>
      <c r="B84" s="37" t="s">
        <v>211</v>
      </c>
      <c r="C84" s="37" t="s">
        <v>207</v>
      </c>
      <c r="D84" s="13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5">
        <v>0</v>
      </c>
      <c r="K84" s="16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8">
        <v>0</v>
      </c>
      <c r="R84" s="47">
        <v>1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5">
        <v>0</v>
      </c>
      <c r="Y84" s="16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8">
        <v>0</v>
      </c>
      <c r="AF84" s="13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5">
        <v>0</v>
      </c>
      <c r="AM84" s="16">
        <v>0</v>
      </c>
      <c r="AN84" s="17">
        <v>0</v>
      </c>
      <c r="AO84" s="17">
        <v>0</v>
      </c>
      <c r="AP84" s="50">
        <v>0</v>
      </c>
      <c r="AQ84" s="50">
        <v>0</v>
      </c>
      <c r="AR84" s="50">
        <v>0</v>
      </c>
      <c r="AS84" s="18">
        <v>0</v>
      </c>
      <c r="AT84" s="13">
        <v>0</v>
      </c>
      <c r="AU84" s="14">
        <v>0</v>
      </c>
      <c r="AV84" s="14">
        <v>0</v>
      </c>
      <c r="AW84" s="50">
        <v>0</v>
      </c>
      <c r="AX84" s="50">
        <v>0</v>
      </c>
      <c r="AY84" s="45">
        <v>1</v>
      </c>
      <c r="AZ84" s="15">
        <v>0</v>
      </c>
      <c r="BA84" s="16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8">
        <v>0</v>
      </c>
      <c r="BH84" s="13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5">
        <v>0</v>
      </c>
      <c r="BO84" s="16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8">
        <v>0</v>
      </c>
      <c r="BV84" s="13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5">
        <v>0</v>
      </c>
      <c r="CC84" s="16">
        <v>0</v>
      </c>
      <c r="CD84" s="17">
        <v>0</v>
      </c>
      <c r="CE84" s="17">
        <v>0</v>
      </c>
      <c r="CF84" s="17">
        <v>0</v>
      </c>
      <c r="CG84" s="17">
        <v>0</v>
      </c>
      <c r="CH84" s="17">
        <v>0</v>
      </c>
      <c r="CI84" s="18">
        <v>0</v>
      </c>
      <c r="CJ84" s="13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5">
        <v>0</v>
      </c>
      <c r="CQ84" s="16">
        <v>0</v>
      </c>
      <c r="CR84" s="17">
        <v>0</v>
      </c>
      <c r="CS84" s="17">
        <v>0</v>
      </c>
      <c r="CT84" s="17">
        <v>0</v>
      </c>
      <c r="CU84" s="17">
        <v>0</v>
      </c>
      <c r="CV84" s="17">
        <v>0</v>
      </c>
      <c r="CW84" s="18">
        <v>0</v>
      </c>
      <c r="CX84" s="13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5">
        <v>0</v>
      </c>
      <c r="DE84" s="19">
        <f>SUM(Tabel3[[#This Row],[Ma]:[Zo15]])</f>
        <v>2</v>
      </c>
    </row>
    <row r="85" spans="1:109" x14ac:dyDescent="0.3">
      <c r="A85" s="37" t="s">
        <v>190</v>
      </c>
      <c r="B85" s="37" t="s">
        <v>212</v>
      </c>
      <c r="C85" s="37" t="s">
        <v>207</v>
      </c>
      <c r="D85" s="13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5">
        <v>0</v>
      </c>
      <c r="K85" s="16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8">
        <v>0</v>
      </c>
      <c r="R85" s="13">
        <v>0</v>
      </c>
      <c r="S85" s="14">
        <v>0</v>
      </c>
      <c r="T85" s="14">
        <v>0</v>
      </c>
      <c r="U85" s="45">
        <v>1</v>
      </c>
      <c r="V85" s="14">
        <v>0</v>
      </c>
      <c r="W85" s="14">
        <v>0</v>
      </c>
      <c r="X85" s="15">
        <v>0</v>
      </c>
      <c r="Y85" s="47">
        <v>1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8">
        <v>0</v>
      </c>
      <c r="AF85" s="13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5">
        <v>0</v>
      </c>
      <c r="AM85" s="16">
        <v>0</v>
      </c>
      <c r="AN85" s="45">
        <v>1</v>
      </c>
      <c r="AO85" s="17">
        <v>0</v>
      </c>
      <c r="AP85" s="50">
        <v>0</v>
      </c>
      <c r="AQ85" s="50">
        <v>0</v>
      </c>
      <c r="AR85" s="50">
        <v>0</v>
      </c>
      <c r="AS85" s="18">
        <v>0</v>
      </c>
      <c r="AT85" s="13">
        <v>0</v>
      </c>
      <c r="AU85" s="14">
        <v>0</v>
      </c>
      <c r="AV85" s="14">
        <v>0</v>
      </c>
      <c r="AW85" s="50">
        <v>0</v>
      </c>
      <c r="AX85" s="50">
        <v>0</v>
      </c>
      <c r="AY85" s="14">
        <v>0</v>
      </c>
      <c r="AZ85" s="15">
        <v>0</v>
      </c>
      <c r="BA85" s="16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8">
        <v>0</v>
      </c>
      <c r="BH85" s="13">
        <v>0</v>
      </c>
      <c r="BI85" s="14">
        <v>0</v>
      </c>
      <c r="BJ85" s="14">
        <v>0</v>
      </c>
      <c r="BK85" s="45">
        <v>1</v>
      </c>
      <c r="BL85" s="14">
        <v>0</v>
      </c>
      <c r="BM85" s="14">
        <v>0</v>
      </c>
      <c r="BN85" s="15">
        <v>0</v>
      </c>
      <c r="BO85" s="16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8">
        <v>0</v>
      </c>
      <c r="BV85" s="13">
        <v>0</v>
      </c>
      <c r="BW85" s="14">
        <v>0</v>
      </c>
      <c r="BX85" s="14">
        <v>0</v>
      </c>
      <c r="BY85" s="14">
        <v>0</v>
      </c>
      <c r="BZ85" s="14">
        <v>0</v>
      </c>
      <c r="CA85" s="14">
        <v>0</v>
      </c>
      <c r="CB85" s="15">
        <v>0</v>
      </c>
      <c r="CC85" s="16">
        <v>0</v>
      </c>
      <c r="CD85" s="17">
        <v>0</v>
      </c>
      <c r="CE85" s="17">
        <v>0</v>
      </c>
      <c r="CF85" s="17">
        <v>0</v>
      </c>
      <c r="CG85" s="17">
        <v>0</v>
      </c>
      <c r="CH85" s="17">
        <v>0</v>
      </c>
      <c r="CI85" s="18">
        <v>0</v>
      </c>
      <c r="CJ85" s="13">
        <v>0</v>
      </c>
      <c r="CK85" s="14">
        <v>0</v>
      </c>
      <c r="CL85" s="14">
        <v>0</v>
      </c>
      <c r="CM85" s="31">
        <v>1</v>
      </c>
      <c r="CN85" s="14">
        <v>0</v>
      </c>
      <c r="CO85" s="14">
        <v>0</v>
      </c>
      <c r="CP85" s="15">
        <v>0</v>
      </c>
      <c r="CQ85" s="16">
        <v>0</v>
      </c>
      <c r="CR85" s="17">
        <v>0</v>
      </c>
      <c r="CS85" s="17">
        <v>0</v>
      </c>
      <c r="CT85" s="17">
        <v>0</v>
      </c>
      <c r="CU85" s="17">
        <v>0</v>
      </c>
      <c r="CV85" s="17">
        <v>0</v>
      </c>
      <c r="CW85" s="18">
        <v>0</v>
      </c>
      <c r="CX85" s="13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5">
        <v>0</v>
      </c>
      <c r="DE85" s="19">
        <f>SUM(Tabel3[[#This Row],[Ma]:[Zo15]])</f>
        <v>5</v>
      </c>
    </row>
    <row r="86" spans="1:109" x14ac:dyDescent="0.3">
      <c r="A86" s="37" t="s">
        <v>191</v>
      </c>
      <c r="B86" s="37" t="s">
        <v>213</v>
      </c>
      <c r="C86" s="37" t="s">
        <v>206</v>
      </c>
      <c r="D86" s="13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5">
        <v>0</v>
      </c>
      <c r="K86" s="16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8">
        <v>0</v>
      </c>
      <c r="R86" s="13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5">
        <v>0</v>
      </c>
      <c r="Y86" s="47">
        <v>1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8">
        <v>0</v>
      </c>
      <c r="AF86" s="13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5">
        <v>0</v>
      </c>
      <c r="AM86" s="16">
        <v>0</v>
      </c>
      <c r="AN86" s="17">
        <v>0</v>
      </c>
      <c r="AO86" s="17">
        <v>0</v>
      </c>
      <c r="AP86" s="50">
        <v>0</v>
      </c>
      <c r="AQ86" s="50">
        <v>0</v>
      </c>
      <c r="AR86" s="50">
        <v>0</v>
      </c>
      <c r="AS86" s="18">
        <v>0</v>
      </c>
      <c r="AT86" s="13">
        <v>0</v>
      </c>
      <c r="AU86" s="14">
        <v>0</v>
      </c>
      <c r="AV86" s="14">
        <v>0</v>
      </c>
      <c r="AW86" s="50">
        <v>0</v>
      </c>
      <c r="AX86" s="50">
        <v>0</v>
      </c>
      <c r="AY86" s="14">
        <v>0</v>
      </c>
      <c r="AZ86" s="15">
        <v>0</v>
      </c>
      <c r="BA86" s="47">
        <v>1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8">
        <v>0</v>
      </c>
      <c r="BH86" s="47">
        <v>1</v>
      </c>
      <c r="BI86" s="14">
        <v>0</v>
      </c>
      <c r="BJ86" s="14">
        <v>0</v>
      </c>
      <c r="BK86" s="14">
        <v>0</v>
      </c>
      <c r="BL86" s="14">
        <v>0</v>
      </c>
      <c r="BM86" s="14">
        <v>0</v>
      </c>
      <c r="BN86" s="15">
        <v>0</v>
      </c>
      <c r="BO86" s="16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8">
        <v>0</v>
      </c>
      <c r="BV86" s="13">
        <v>0</v>
      </c>
      <c r="BW86" s="14">
        <v>0</v>
      </c>
      <c r="BX86" s="14">
        <v>0</v>
      </c>
      <c r="BY86" s="14">
        <v>0</v>
      </c>
      <c r="BZ86" s="14">
        <v>0</v>
      </c>
      <c r="CA86" s="14">
        <v>0</v>
      </c>
      <c r="CB86" s="15">
        <v>0</v>
      </c>
      <c r="CC86" s="33">
        <v>1</v>
      </c>
      <c r="CD86" s="17">
        <v>0</v>
      </c>
      <c r="CE86" s="17">
        <v>0</v>
      </c>
      <c r="CF86" s="17">
        <v>0</v>
      </c>
      <c r="CG86" s="17">
        <v>0</v>
      </c>
      <c r="CH86" s="17">
        <v>0</v>
      </c>
      <c r="CI86" s="18">
        <v>0</v>
      </c>
      <c r="CJ86" s="13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5">
        <v>0</v>
      </c>
      <c r="CQ86" s="16">
        <v>0</v>
      </c>
      <c r="CR86" s="17">
        <v>0</v>
      </c>
      <c r="CS86" s="31">
        <v>1</v>
      </c>
      <c r="CT86" s="17">
        <v>0</v>
      </c>
      <c r="CU86" s="17">
        <v>0</v>
      </c>
      <c r="CV86" s="17">
        <v>0</v>
      </c>
      <c r="CW86" s="18">
        <v>0</v>
      </c>
      <c r="CX86" s="13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5">
        <v>0</v>
      </c>
      <c r="DE86" s="19">
        <f>SUM(Tabel3[[#This Row],[Ma]:[Zo15]])</f>
        <v>5</v>
      </c>
    </row>
    <row r="87" spans="1:109" x14ac:dyDescent="0.3">
      <c r="A87" s="37" t="s">
        <v>192</v>
      </c>
      <c r="B87" s="37" t="s">
        <v>212</v>
      </c>
      <c r="C87" s="37" t="s">
        <v>206</v>
      </c>
      <c r="D87" s="13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5">
        <v>0</v>
      </c>
      <c r="K87" s="16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8">
        <v>0</v>
      </c>
      <c r="R87" s="13">
        <v>0</v>
      </c>
      <c r="S87" s="14">
        <v>0</v>
      </c>
      <c r="T87" s="45">
        <v>1</v>
      </c>
      <c r="U87" s="14">
        <v>0</v>
      </c>
      <c r="V87" s="14">
        <v>0</v>
      </c>
      <c r="W87" s="14">
        <v>0</v>
      </c>
      <c r="X87" s="15">
        <v>0</v>
      </c>
      <c r="Y87" s="16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8">
        <v>0</v>
      </c>
      <c r="AF87" s="13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5">
        <v>0</v>
      </c>
      <c r="AM87" s="16">
        <v>0</v>
      </c>
      <c r="AN87" s="17">
        <v>0</v>
      </c>
      <c r="AO87" s="17">
        <v>0</v>
      </c>
      <c r="AP87" s="50">
        <v>0</v>
      </c>
      <c r="AQ87" s="50">
        <v>0</v>
      </c>
      <c r="AR87" s="50">
        <v>0</v>
      </c>
      <c r="AS87" s="18">
        <v>0</v>
      </c>
      <c r="AT87" s="13">
        <v>0</v>
      </c>
      <c r="AU87" s="14">
        <v>0</v>
      </c>
      <c r="AV87" s="14">
        <v>0</v>
      </c>
      <c r="AW87" s="50">
        <v>0</v>
      </c>
      <c r="AX87" s="50">
        <v>0</v>
      </c>
      <c r="AY87" s="14">
        <v>0</v>
      </c>
      <c r="AZ87" s="15">
        <v>0</v>
      </c>
      <c r="BA87" s="16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8">
        <v>0</v>
      </c>
      <c r="BH87" s="13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5">
        <v>0</v>
      </c>
      <c r="BO87" s="16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8">
        <v>0</v>
      </c>
      <c r="BV87" s="13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5">
        <v>0</v>
      </c>
      <c r="CC87" s="16">
        <v>0</v>
      </c>
      <c r="CD87" s="17">
        <v>0</v>
      </c>
      <c r="CE87" s="17">
        <v>0</v>
      </c>
      <c r="CF87" s="17">
        <v>0</v>
      </c>
      <c r="CG87" s="17">
        <v>0</v>
      </c>
      <c r="CH87" s="17">
        <v>0</v>
      </c>
      <c r="CI87" s="18">
        <v>0</v>
      </c>
      <c r="CJ87" s="13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5">
        <v>0</v>
      </c>
      <c r="CQ87" s="16">
        <v>0</v>
      </c>
      <c r="CR87" s="17">
        <v>0</v>
      </c>
      <c r="CS87" s="17">
        <v>0</v>
      </c>
      <c r="CT87" s="17">
        <v>0</v>
      </c>
      <c r="CU87" s="17">
        <v>0</v>
      </c>
      <c r="CV87" s="17">
        <v>0</v>
      </c>
      <c r="CW87" s="18">
        <v>0</v>
      </c>
      <c r="CX87" s="13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5">
        <v>0</v>
      </c>
      <c r="DE87" s="19">
        <f>SUM(Tabel3[[#This Row],[Ma]:[Zo15]])</f>
        <v>1</v>
      </c>
    </row>
    <row r="88" spans="1:109" x14ac:dyDescent="0.3">
      <c r="A88" s="37" t="s">
        <v>193</v>
      </c>
      <c r="B88" s="37" t="s">
        <v>209</v>
      </c>
      <c r="C88" s="37" t="s">
        <v>207</v>
      </c>
      <c r="D88" s="13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5">
        <v>0</v>
      </c>
      <c r="K88" s="16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8">
        <v>0</v>
      </c>
      <c r="R88" s="13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5">
        <v>0</v>
      </c>
      <c r="Y88" s="16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8">
        <v>0</v>
      </c>
      <c r="AF88" s="53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5">
        <v>0</v>
      </c>
      <c r="AM88" s="16">
        <v>0</v>
      </c>
      <c r="AN88" s="17">
        <v>0</v>
      </c>
      <c r="AO88" s="17">
        <v>0</v>
      </c>
      <c r="AP88" s="50">
        <v>0</v>
      </c>
      <c r="AQ88" s="50">
        <v>0</v>
      </c>
      <c r="AR88" s="50">
        <v>0</v>
      </c>
      <c r="AS88" s="18">
        <v>0</v>
      </c>
      <c r="AT88" s="13">
        <v>0</v>
      </c>
      <c r="AU88" s="14">
        <v>0</v>
      </c>
      <c r="AV88" s="14">
        <v>0</v>
      </c>
      <c r="AW88" s="50">
        <v>0</v>
      </c>
      <c r="AX88" s="50">
        <v>0</v>
      </c>
      <c r="AY88" s="14">
        <v>0</v>
      </c>
      <c r="AZ88" s="15">
        <v>0</v>
      </c>
      <c r="BA88" s="16">
        <v>0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8">
        <v>0</v>
      </c>
      <c r="BH88" s="13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5">
        <v>0</v>
      </c>
      <c r="BO88" s="16">
        <v>0</v>
      </c>
      <c r="BP88" s="17">
        <v>0</v>
      </c>
      <c r="BQ88" s="17">
        <v>0</v>
      </c>
      <c r="BR88" s="17">
        <v>0</v>
      </c>
      <c r="BS88" s="17">
        <v>0</v>
      </c>
      <c r="BT88" s="17">
        <v>0</v>
      </c>
      <c r="BU88" s="18">
        <v>0</v>
      </c>
      <c r="BV88" s="13">
        <v>0</v>
      </c>
      <c r="BW88" s="31">
        <v>1</v>
      </c>
      <c r="BX88" s="14">
        <v>0</v>
      </c>
      <c r="BY88" s="14">
        <v>0</v>
      </c>
      <c r="BZ88" s="14">
        <v>0</v>
      </c>
      <c r="CA88" s="14">
        <v>0</v>
      </c>
      <c r="CB88" s="15">
        <v>0</v>
      </c>
      <c r="CC88" s="16">
        <v>0</v>
      </c>
      <c r="CD88" s="17">
        <v>0</v>
      </c>
      <c r="CE88" s="17">
        <v>0</v>
      </c>
      <c r="CF88" s="17">
        <v>0</v>
      </c>
      <c r="CG88" s="17">
        <v>0</v>
      </c>
      <c r="CH88" s="17">
        <v>0</v>
      </c>
      <c r="CI88" s="18">
        <v>0</v>
      </c>
      <c r="CJ88" s="13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5">
        <v>0</v>
      </c>
      <c r="CQ88" s="16">
        <v>0</v>
      </c>
      <c r="CR88" s="17">
        <v>0</v>
      </c>
      <c r="CS88" s="20">
        <v>1</v>
      </c>
      <c r="CT88" s="17">
        <v>0</v>
      </c>
      <c r="CU88" s="17">
        <v>0</v>
      </c>
      <c r="CV88" s="17">
        <v>0</v>
      </c>
      <c r="CW88" s="18">
        <v>0</v>
      </c>
      <c r="CX88" s="13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5">
        <v>0</v>
      </c>
      <c r="DE88" s="19">
        <f>SUM(Tabel3[[#This Row],[Ma]:[Zo15]])</f>
        <v>2</v>
      </c>
    </row>
    <row r="89" spans="1:109" x14ac:dyDescent="0.3">
      <c r="A89" s="37" t="s">
        <v>194</v>
      </c>
      <c r="B89" s="37" t="s">
        <v>211</v>
      </c>
      <c r="C89" s="37" t="s">
        <v>207</v>
      </c>
      <c r="D89" s="13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5">
        <v>0</v>
      </c>
      <c r="K89" s="16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8">
        <v>0</v>
      </c>
      <c r="R89" s="13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5">
        <v>0</v>
      </c>
      <c r="Y89" s="16">
        <v>0</v>
      </c>
      <c r="Z89" s="17">
        <v>0</v>
      </c>
      <c r="AA89" s="17">
        <v>0</v>
      </c>
      <c r="AB89" s="17">
        <v>0</v>
      </c>
      <c r="AC89" s="17">
        <v>0</v>
      </c>
      <c r="AD89" s="45">
        <v>1</v>
      </c>
      <c r="AE89" s="18">
        <v>0</v>
      </c>
      <c r="AF89" s="13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5">
        <v>0</v>
      </c>
      <c r="AM89" s="16">
        <v>0</v>
      </c>
      <c r="AN89" s="17">
        <v>0</v>
      </c>
      <c r="AO89" s="17">
        <v>0</v>
      </c>
      <c r="AP89" s="50">
        <v>0</v>
      </c>
      <c r="AQ89" s="50">
        <v>0</v>
      </c>
      <c r="AR89" s="50">
        <v>0</v>
      </c>
      <c r="AS89" s="18">
        <v>0</v>
      </c>
      <c r="AT89" s="13">
        <v>0</v>
      </c>
      <c r="AU89" s="14">
        <v>0</v>
      </c>
      <c r="AV89" s="14">
        <v>0</v>
      </c>
      <c r="AW89" s="50">
        <v>0</v>
      </c>
      <c r="AX89" s="50">
        <v>0</v>
      </c>
      <c r="AY89" s="14">
        <v>0</v>
      </c>
      <c r="AZ89" s="15">
        <v>0</v>
      </c>
      <c r="BA89" s="16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8">
        <v>0</v>
      </c>
      <c r="BH89" s="13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5">
        <v>0</v>
      </c>
      <c r="BO89" s="16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8">
        <v>0</v>
      </c>
      <c r="BV89" s="13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5">
        <v>0</v>
      </c>
      <c r="CC89" s="16">
        <v>0</v>
      </c>
      <c r="CD89" s="17">
        <v>0</v>
      </c>
      <c r="CE89" s="17">
        <v>0</v>
      </c>
      <c r="CF89" s="17">
        <v>0</v>
      </c>
      <c r="CG89" s="17">
        <v>0</v>
      </c>
      <c r="CH89" s="17">
        <v>0</v>
      </c>
      <c r="CI89" s="18">
        <v>0</v>
      </c>
      <c r="CJ89" s="13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5">
        <v>0</v>
      </c>
      <c r="CQ89" s="16">
        <v>0</v>
      </c>
      <c r="CR89" s="17">
        <v>0</v>
      </c>
      <c r="CS89" s="17">
        <v>0</v>
      </c>
      <c r="CT89" s="17">
        <v>0</v>
      </c>
      <c r="CU89" s="17">
        <v>0</v>
      </c>
      <c r="CV89" s="17">
        <v>0</v>
      </c>
      <c r="CW89" s="18">
        <v>0</v>
      </c>
      <c r="CX89" s="13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5">
        <v>0</v>
      </c>
      <c r="DE89" s="19">
        <f>SUM(Tabel3[[#This Row],[Ma]:[Zo15]])</f>
        <v>1</v>
      </c>
    </row>
    <row r="90" spans="1:109" x14ac:dyDescent="0.3">
      <c r="A90" s="37" t="s">
        <v>195</v>
      </c>
      <c r="B90" s="37" t="s">
        <v>209</v>
      </c>
      <c r="C90" s="37" t="s">
        <v>206</v>
      </c>
      <c r="D90" s="13">
        <v>0</v>
      </c>
      <c r="E90" s="14">
        <v>0</v>
      </c>
      <c r="F90" s="45">
        <v>1</v>
      </c>
      <c r="G90" s="14">
        <v>0</v>
      </c>
      <c r="H90" s="14">
        <v>0</v>
      </c>
      <c r="I90" s="45">
        <v>1</v>
      </c>
      <c r="J90" s="15">
        <v>0</v>
      </c>
      <c r="K90" s="32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8">
        <v>0</v>
      </c>
      <c r="R90" s="13">
        <v>0</v>
      </c>
      <c r="S90" s="14">
        <v>0</v>
      </c>
      <c r="T90" s="14">
        <v>0</v>
      </c>
      <c r="U90" s="45">
        <v>1</v>
      </c>
      <c r="V90" s="14">
        <v>0</v>
      </c>
      <c r="W90" s="14">
        <v>0</v>
      </c>
      <c r="X90" s="15">
        <v>0</v>
      </c>
      <c r="Y90" s="16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8">
        <v>0</v>
      </c>
      <c r="AF90" s="13">
        <v>0</v>
      </c>
      <c r="AG90" s="14">
        <v>0</v>
      </c>
      <c r="AH90" s="14">
        <v>0</v>
      </c>
      <c r="AI90" s="45">
        <v>1</v>
      </c>
      <c r="AJ90" s="14">
        <v>0</v>
      </c>
      <c r="AK90" s="14">
        <v>0</v>
      </c>
      <c r="AL90" s="15">
        <v>0</v>
      </c>
      <c r="AM90" s="16">
        <v>0</v>
      </c>
      <c r="AN90" s="17">
        <v>0</v>
      </c>
      <c r="AO90" s="17">
        <v>0</v>
      </c>
      <c r="AP90" s="50">
        <v>0</v>
      </c>
      <c r="AQ90" s="50">
        <v>0</v>
      </c>
      <c r="AR90" s="50">
        <v>0</v>
      </c>
      <c r="AS90" s="18">
        <v>0</v>
      </c>
      <c r="AT90" s="13">
        <v>0</v>
      </c>
      <c r="AU90" s="14">
        <v>0</v>
      </c>
      <c r="AV90" s="14">
        <v>0</v>
      </c>
      <c r="AW90" s="50">
        <v>0</v>
      </c>
      <c r="AX90" s="50">
        <v>0</v>
      </c>
      <c r="AY90" s="14">
        <v>0</v>
      </c>
      <c r="AZ90" s="15">
        <v>0</v>
      </c>
      <c r="BA90" s="16">
        <v>0</v>
      </c>
      <c r="BB90" s="17">
        <v>0</v>
      </c>
      <c r="BC90" s="45">
        <v>1</v>
      </c>
      <c r="BD90" s="17">
        <v>0</v>
      </c>
      <c r="BE90" s="17">
        <v>0</v>
      </c>
      <c r="BF90" s="17">
        <v>0</v>
      </c>
      <c r="BG90" s="18">
        <v>0</v>
      </c>
      <c r="BH90" s="13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5">
        <v>0</v>
      </c>
      <c r="BO90" s="16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8">
        <v>0</v>
      </c>
      <c r="BV90" s="13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5">
        <v>0</v>
      </c>
      <c r="CC90" s="16">
        <v>0</v>
      </c>
      <c r="CD90" s="17">
        <v>0</v>
      </c>
      <c r="CE90" s="17">
        <v>0</v>
      </c>
      <c r="CF90" s="17">
        <v>0</v>
      </c>
      <c r="CG90" s="17">
        <v>0</v>
      </c>
      <c r="CH90" s="17">
        <v>0</v>
      </c>
      <c r="CI90" s="18">
        <v>0</v>
      </c>
      <c r="CJ90" s="13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5">
        <v>0</v>
      </c>
      <c r="CQ90" s="16">
        <v>0</v>
      </c>
      <c r="CR90" s="17">
        <v>0</v>
      </c>
      <c r="CS90" s="17">
        <v>0</v>
      </c>
      <c r="CT90" s="17">
        <v>0</v>
      </c>
      <c r="CU90" s="17">
        <v>0</v>
      </c>
      <c r="CV90" s="17">
        <v>0</v>
      </c>
      <c r="CW90" s="18">
        <v>0</v>
      </c>
      <c r="CX90" s="13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5">
        <v>0</v>
      </c>
      <c r="DE90" s="19">
        <f>SUM(Tabel3[[#This Row],[Ma]:[Zo15]])</f>
        <v>5</v>
      </c>
    </row>
    <row r="91" spans="1:109" x14ac:dyDescent="0.3">
      <c r="A91" s="37" t="s">
        <v>196</v>
      </c>
      <c r="B91" s="37" t="s">
        <v>212</v>
      </c>
      <c r="C91" s="37" t="s">
        <v>206</v>
      </c>
      <c r="D91" s="13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5">
        <v>0</v>
      </c>
      <c r="K91" s="16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8">
        <v>0</v>
      </c>
      <c r="R91" s="13">
        <v>0</v>
      </c>
      <c r="S91" s="14">
        <v>0</v>
      </c>
      <c r="T91" s="45">
        <v>1</v>
      </c>
      <c r="U91" s="14">
        <v>0</v>
      </c>
      <c r="V91" s="14">
        <v>0</v>
      </c>
      <c r="W91" s="14">
        <v>0</v>
      </c>
      <c r="X91" s="15">
        <v>0</v>
      </c>
      <c r="Y91" s="16">
        <v>0</v>
      </c>
      <c r="Z91" s="17">
        <v>0</v>
      </c>
      <c r="AA91" s="17">
        <v>0</v>
      </c>
      <c r="AB91" s="17">
        <v>0</v>
      </c>
      <c r="AC91" s="17">
        <v>0</v>
      </c>
      <c r="AD91" s="45">
        <v>1</v>
      </c>
      <c r="AE91" s="18">
        <v>0</v>
      </c>
      <c r="AF91" s="13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5">
        <v>0</v>
      </c>
      <c r="AM91" s="16">
        <v>0</v>
      </c>
      <c r="AN91" s="17">
        <v>0</v>
      </c>
      <c r="AO91" s="17">
        <v>0</v>
      </c>
      <c r="AP91" s="55">
        <v>1</v>
      </c>
      <c r="AQ91" s="50">
        <v>0</v>
      </c>
      <c r="AR91" s="50">
        <v>0</v>
      </c>
      <c r="AS91" s="18">
        <v>0</v>
      </c>
      <c r="AT91" s="13">
        <v>0</v>
      </c>
      <c r="AU91" s="14">
        <v>0</v>
      </c>
      <c r="AV91" s="14">
        <v>0</v>
      </c>
      <c r="AW91" s="50">
        <v>0</v>
      </c>
      <c r="AX91" s="50">
        <v>0</v>
      </c>
      <c r="AY91" s="45">
        <v>1</v>
      </c>
      <c r="AZ91" s="15">
        <v>0</v>
      </c>
      <c r="BA91" s="16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8">
        <v>0</v>
      </c>
      <c r="BH91" s="13">
        <v>0</v>
      </c>
      <c r="BI91" s="14">
        <v>0</v>
      </c>
      <c r="BJ91" s="14">
        <v>0</v>
      </c>
      <c r="BK91" s="14">
        <v>0</v>
      </c>
      <c r="BL91" s="14">
        <v>0</v>
      </c>
      <c r="BM91" s="45">
        <v>1</v>
      </c>
      <c r="BN91" s="15">
        <v>0</v>
      </c>
      <c r="BO91" s="16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8">
        <v>0</v>
      </c>
      <c r="BV91" s="13">
        <v>0</v>
      </c>
      <c r="BW91" s="14">
        <v>0</v>
      </c>
      <c r="BX91" s="14">
        <v>0</v>
      </c>
      <c r="BY91" s="31">
        <v>1</v>
      </c>
      <c r="BZ91" s="14">
        <v>0</v>
      </c>
      <c r="CA91" s="14">
        <v>0</v>
      </c>
      <c r="CB91" s="15">
        <v>0</v>
      </c>
      <c r="CC91" s="16">
        <v>0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8">
        <v>0</v>
      </c>
      <c r="CJ91" s="13">
        <v>0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5">
        <v>0</v>
      </c>
      <c r="CQ91" s="16">
        <v>0</v>
      </c>
      <c r="CR91" s="17">
        <v>0</v>
      </c>
      <c r="CS91" s="17">
        <v>0</v>
      </c>
      <c r="CT91" s="31">
        <v>1</v>
      </c>
      <c r="CU91" s="17">
        <v>0</v>
      </c>
      <c r="CV91" s="17">
        <v>0</v>
      </c>
      <c r="CW91" s="18">
        <v>0</v>
      </c>
      <c r="CX91" s="13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5">
        <v>0</v>
      </c>
      <c r="DE91" s="19">
        <f>SUM(Tabel3[[#This Row],[Ma]:[Zo15]])</f>
        <v>7</v>
      </c>
    </row>
    <row r="92" spans="1:109" x14ac:dyDescent="0.3">
      <c r="A92" s="37" t="s">
        <v>197</v>
      </c>
      <c r="B92" s="37" t="s">
        <v>212</v>
      </c>
      <c r="C92" s="37" t="s">
        <v>207</v>
      </c>
      <c r="D92" s="13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5">
        <v>0</v>
      </c>
      <c r="K92" s="16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8">
        <v>0</v>
      </c>
      <c r="R92" s="13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5">
        <v>0</v>
      </c>
      <c r="Y92" s="16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8">
        <v>0</v>
      </c>
      <c r="AF92" s="13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5">
        <v>0</v>
      </c>
      <c r="AM92" s="16">
        <v>0</v>
      </c>
      <c r="AN92" s="17">
        <v>0</v>
      </c>
      <c r="AO92" s="17">
        <v>0</v>
      </c>
      <c r="AP92" s="50">
        <v>0</v>
      </c>
      <c r="AQ92" s="50">
        <v>0</v>
      </c>
      <c r="AR92" s="50">
        <v>0</v>
      </c>
      <c r="AS92" s="18">
        <v>0</v>
      </c>
      <c r="AT92" s="13">
        <v>0</v>
      </c>
      <c r="AU92" s="14">
        <v>0</v>
      </c>
      <c r="AV92" s="14">
        <v>0</v>
      </c>
      <c r="AW92" s="50">
        <v>0</v>
      </c>
      <c r="AX92" s="50">
        <v>0</v>
      </c>
      <c r="AY92" s="14">
        <v>0</v>
      </c>
      <c r="AZ92" s="15">
        <v>0</v>
      </c>
      <c r="BA92" s="16">
        <v>0</v>
      </c>
      <c r="BB92" s="17">
        <v>0</v>
      </c>
      <c r="BC92" s="17">
        <v>0</v>
      </c>
      <c r="BD92" s="17">
        <v>0</v>
      </c>
      <c r="BE92" s="17">
        <v>0</v>
      </c>
      <c r="BF92" s="17">
        <v>0</v>
      </c>
      <c r="BG92" s="18">
        <v>0</v>
      </c>
      <c r="BH92" s="13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5">
        <v>0</v>
      </c>
      <c r="BO92" s="16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8">
        <v>0</v>
      </c>
      <c r="BV92" s="13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5">
        <v>0</v>
      </c>
      <c r="CC92" s="16">
        <v>0</v>
      </c>
      <c r="CD92" s="17">
        <v>0</v>
      </c>
      <c r="CE92" s="17">
        <v>0</v>
      </c>
      <c r="CF92" s="17">
        <v>0</v>
      </c>
      <c r="CG92" s="17">
        <v>0</v>
      </c>
      <c r="CH92" s="17">
        <v>0</v>
      </c>
      <c r="CI92" s="18">
        <v>0</v>
      </c>
      <c r="CJ92" s="13">
        <v>0</v>
      </c>
      <c r="CK92" s="14">
        <v>0</v>
      </c>
      <c r="CL92" s="14">
        <v>0</v>
      </c>
      <c r="CM92" s="14">
        <v>0</v>
      </c>
      <c r="CN92" s="14">
        <v>0</v>
      </c>
      <c r="CO92" s="14">
        <v>0</v>
      </c>
      <c r="CP92" s="15">
        <v>0</v>
      </c>
      <c r="CQ92" s="16">
        <v>0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8">
        <v>0</v>
      </c>
      <c r="CX92" s="13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5">
        <v>0</v>
      </c>
      <c r="DE92" s="19">
        <f>SUM(Tabel3[[#This Row],[Ma]:[Zo15]])</f>
        <v>0</v>
      </c>
    </row>
    <row r="93" spans="1:109" x14ac:dyDescent="0.3">
      <c r="A93" s="37" t="s">
        <v>198</v>
      </c>
      <c r="B93" s="37" t="s">
        <v>210</v>
      </c>
      <c r="C93" s="37" t="s">
        <v>206</v>
      </c>
      <c r="D93" s="13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5">
        <v>0</v>
      </c>
      <c r="K93" s="16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8">
        <v>0</v>
      </c>
      <c r="R93" s="13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5">
        <v>0</v>
      </c>
      <c r="Y93" s="16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8">
        <v>0</v>
      </c>
      <c r="AF93" s="13">
        <v>0</v>
      </c>
      <c r="AG93" s="14">
        <v>0</v>
      </c>
      <c r="AH93" s="14">
        <v>0</v>
      </c>
      <c r="AI93" s="14">
        <v>0</v>
      </c>
      <c r="AJ93" s="14">
        <v>0</v>
      </c>
      <c r="AK93" s="45">
        <v>1</v>
      </c>
      <c r="AL93" s="15">
        <v>0</v>
      </c>
      <c r="AM93" s="16">
        <v>0</v>
      </c>
      <c r="AN93" s="17">
        <v>0</v>
      </c>
      <c r="AO93" s="17">
        <v>0</v>
      </c>
      <c r="AP93" s="50">
        <v>0</v>
      </c>
      <c r="AQ93" s="50">
        <v>0</v>
      </c>
      <c r="AR93" s="50">
        <v>0</v>
      </c>
      <c r="AS93" s="18">
        <v>0</v>
      </c>
      <c r="AT93" s="13">
        <v>0</v>
      </c>
      <c r="AU93" s="14">
        <v>0</v>
      </c>
      <c r="AV93" s="14">
        <v>0</v>
      </c>
      <c r="AW93" s="50">
        <v>0</v>
      </c>
      <c r="AX93" s="50">
        <v>0</v>
      </c>
      <c r="AY93" s="14">
        <v>0</v>
      </c>
      <c r="AZ93" s="15">
        <v>0</v>
      </c>
      <c r="BA93" s="16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8">
        <v>0</v>
      </c>
      <c r="BH93" s="13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5">
        <v>0</v>
      </c>
      <c r="BO93" s="16">
        <v>0</v>
      </c>
      <c r="BP93" s="17">
        <v>0</v>
      </c>
      <c r="BQ93" s="17">
        <v>0</v>
      </c>
      <c r="BR93" s="17">
        <v>0</v>
      </c>
      <c r="BS93" s="17">
        <v>0</v>
      </c>
      <c r="BT93" s="22">
        <v>2</v>
      </c>
      <c r="BU93" s="18">
        <v>0</v>
      </c>
      <c r="BV93" s="13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5">
        <v>0</v>
      </c>
      <c r="CC93" s="16">
        <v>0</v>
      </c>
      <c r="CD93" s="17">
        <v>0</v>
      </c>
      <c r="CE93" s="17">
        <v>0</v>
      </c>
      <c r="CF93" s="17">
        <v>0</v>
      </c>
      <c r="CG93" s="17">
        <v>0</v>
      </c>
      <c r="CH93" s="17">
        <v>0</v>
      </c>
      <c r="CI93" s="18">
        <v>0</v>
      </c>
      <c r="CJ93" s="13">
        <v>0</v>
      </c>
      <c r="CK93" s="14">
        <v>0</v>
      </c>
      <c r="CL93" s="14">
        <v>0</v>
      </c>
      <c r="CM93" s="14">
        <v>0</v>
      </c>
      <c r="CN93" s="14">
        <v>0</v>
      </c>
      <c r="CO93" s="22">
        <v>2</v>
      </c>
      <c r="CP93" s="15">
        <v>0</v>
      </c>
      <c r="CQ93" s="16">
        <v>0</v>
      </c>
      <c r="CR93" s="17">
        <v>0</v>
      </c>
      <c r="CS93" s="17">
        <v>0</v>
      </c>
      <c r="CT93" s="31">
        <v>1</v>
      </c>
      <c r="CU93" s="17">
        <v>0</v>
      </c>
      <c r="CV93" s="34">
        <v>0</v>
      </c>
      <c r="CW93" s="18">
        <v>0</v>
      </c>
      <c r="CX93" s="13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5">
        <v>0</v>
      </c>
      <c r="DE93" s="19">
        <f>SUM(Tabel3[[#This Row],[Ma]:[Zo15]])</f>
        <v>6</v>
      </c>
    </row>
    <row r="94" spans="1:109" x14ac:dyDescent="0.3">
      <c r="A94" s="37" t="s">
        <v>199</v>
      </c>
      <c r="B94" s="37" t="s">
        <v>210</v>
      </c>
      <c r="C94" s="37" t="s">
        <v>207</v>
      </c>
      <c r="D94" s="13">
        <v>0</v>
      </c>
      <c r="E94" s="14">
        <v>0</v>
      </c>
      <c r="F94" s="14">
        <v>0</v>
      </c>
      <c r="G94" s="14">
        <v>0</v>
      </c>
      <c r="H94" s="14">
        <v>0</v>
      </c>
      <c r="I94" s="45">
        <v>2</v>
      </c>
      <c r="J94" s="15">
        <v>0</v>
      </c>
      <c r="K94" s="16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8">
        <v>0</v>
      </c>
      <c r="R94" s="13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5">
        <v>0</v>
      </c>
      <c r="Y94" s="16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8">
        <v>0</v>
      </c>
      <c r="AF94" s="13">
        <v>0</v>
      </c>
      <c r="AG94" s="45">
        <v>1</v>
      </c>
      <c r="AH94" s="14">
        <v>0</v>
      </c>
      <c r="AI94" s="14">
        <v>0</v>
      </c>
      <c r="AJ94" s="14">
        <v>0</v>
      </c>
      <c r="AK94" s="14">
        <v>0</v>
      </c>
      <c r="AL94" s="15">
        <v>0</v>
      </c>
      <c r="AM94" s="16">
        <v>0</v>
      </c>
      <c r="AN94" s="17">
        <v>0</v>
      </c>
      <c r="AO94" s="17">
        <v>0</v>
      </c>
      <c r="AP94" s="50">
        <v>0</v>
      </c>
      <c r="AQ94" s="50">
        <v>0</v>
      </c>
      <c r="AR94" s="50">
        <v>0</v>
      </c>
      <c r="AS94" s="18">
        <v>0</v>
      </c>
      <c r="AT94" s="13">
        <v>0</v>
      </c>
      <c r="AU94" s="14">
        <v>0</v>
      </c>
      <c r="AV94" s="14">
        <v>0</v>
      </c>
      <c r="AW94" s="50">
        <v>0</v>
      </c>
      <c r="AX94" s="50">
        <v>0</v>
      </c>
      <c r="AY94" s="14">
        <v>0</v>
      </c>
      <c r="AZ94" s="15">
        <v>0</v>
      </c>
      <c r="BA94" s="16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8">
        <v>0</v>
      </c>
      <c r="BH94" s="13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5">
        <v>0</v>
      </c>
      <c r="BO94" s="16">
        <v>0</v>
      </c>
      <c r="BP94" s="17">
        <v>0</v>
      </c>
      <c r="BQ94" s="17">
        <v>0</v>
      </c>
      <c r="BR94" s="17">
        <v>0</v>
      </c>
      <c r="BS94" s="17">
        <v>0</v>
      </c>
      <c r="BT94" s="23">
        <v>1</v>
      </c>
      <c r="BU94" s="18">
        <v>0</v>
      </c>
      <c r="BV94" s="13">
        <v>0</v>
      </c>
      <c r="BW94" s="31">
        <v>1</v>
      </c>
      <c r="BX94" s="14">
        <v>0</v>
      </c>
      <c r="BY94" s="14">
        <v>0</v>
      </c>
      <c r="BZ94" s="14">
        <v>0</v>
      </c>
      <c r="CA94" s="14">
        <v>0</v>
      </c>
      <c r="CB94" s="15">
        <v>0</v>
      </c>
      <c r="CC94" s="16">
        <v>0</v>
      </c>
      <c r="CD94" s="17">
        <v>0</v>
      </c>
      <c r="CE94" s="17">
        <v>0</v>
      </c>
      <c r="CF94" s="17">
        <v>0</v>
      </c>
      <c r="CG94" s="17">
        <v>0</v>
      </c>
      <c r="CH94" s="17">
        <v>0</v>
      </c>
      <c r="CI94" s="18">
        <v>0</v>
      </c>
      <c r="CJ94" s="13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5">
        <v>0</v>
      </c>
      <c r="CQ94" s="16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8">
        <v>0</v>
      </c>
      <c r="CX94" s="13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5">
        <v>0</v>
      </c>
      <c r="DE94" s="19">
        <f>SUM(Tabel3[[#This Row],[Ma]:[Zo15]])</f>
        <v>5</v>
      </c>
    </row>
    <row r="95" spans="1:109" x14ac:dyDescent="0.3">
      <c r="A95" s="37" t="s">
        <v>200</v>
      </c>
      <c r="B95" s="37" t="s">
        <v>213</v>
      </c>
      <c r="C95" s="37" t="s">
        <v>206</v>
      </c>
      <c r="D95" s="13">
        <v>0</v>
      </c>
      <c r="E95" s="14">
        <v>0</v>
      </c>
      <c r="F95" s="14">
        <v>0</v>
      </c>
      <c r="G95" s="45">
        <v>1</v>
      </c>
      <c r="H95" s="14">
        <v>0</v>
      </c>
      <c r="I95" s="45">
        <v>1</v>
      </c>
      <c r="J95" s="15">
        <v>0</v>
      </c>
      <c r="K95" s="16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8">
        <v>0</v>
      </c>
      <c r="R95" s="13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5">
        <v>0</v>
      </c>
      <c r="Y95" s="16">
        <v>0</v>
      </c>
      <c r="Z95" s="17">
        <v>0</v>
      </c>
      <c r="AA95" s="17">
        <v>0</v>
      </c>
      <c r="AB95" s="17">
        <v>0</v>
      </c>
      <c r="AC95" s="17">
        <v>0</v>
      </c>
      <c r="AD95" s="45">
        <v>1</v>
      </c>
      <c r="AE95" s="18">
        <v>0</v>
      </c>
      <c r="AF95" s="13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5">
        <v>0</v>
      </c>
      <c r="AM95" s="16">
        <v>0</v>
      </c>
      <c r="AN95" s="17">
        <v>0</v>
      </c>
      <c r="AO95" s="17">
        <v>0</v>
      </c>
      <c r="AP95" s="50">
        <v>0</v>
      </c>
      <c r="AQ95" s="50">
        <v>0</v>
      </c>
      <c r="AR95" s="50">
        <v>0</v>
      </c>
      <c r="AS95" s="18">
        <v>0</v>
      </c>
      <c r="AT95" s="13">
        <v>0</v>
      </c>
      <c r="AU95" s="14">
        <v>0</v>
      </c>
      <c r="AV95" s="14">
        <v>0</v>
      </c>
      <c r="AW95" s="50">
        <v>0</v>
      </c>
      <c r="AX95" s="50">
        <v>0</v>
      </c>
      <c r="AY95" s="14">
        <v>0</v>
      </c>
      <c r="AZ95" s="15">
        <v>0</v>
      </c>
      <c r="BA95" s="16">
        <v>0</v>
      </c>
      <c r="BB95" s="17">
        <v>0</v>
      </c>
      <c r="BC95" s="17">
        <v>0</v>
      </c>
      <c r="BD95" s="17">
        <v>0</v>
      </c>
      <c r="BE95" s="17">
        <v>0</v>
      </c>
      <c r="BF95" s="39">
        <v>0</v>
      </c>
      <c r="BG95" s="18">
        <v>0</v>
      </c>
      <c r="BH95" s="13">
        <v>0</v>
      </c>
      <c r="BI95" s="14">
        <v>0</v>
      </c>
      <c r="BJ95" s="14">
        <v>0</v>
      </c>
      <c r="BK95" s="14">
        <v>0</v>
      </c>
      <c r="BL95" s="14">
        <v>0</v>
      </c>
      <c r="BM95" s="45">
        <v>1</v>
      </c>
      <c r="BN95" s="15">
        <v>0</v>
      </c>
      <c r="BO95" s="16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8">
        <v>0</v>
      </c>
      <c r="BV95" s="13">
        <v>0</v>
      </c>
      <c r="BW95" s="14">
        <v>0</v>
      </c>
      <c r="BX95" s="14">
        <v>0</v>
      </c>
      <c r="BY95" s="14">
        <v>0</v>
      </c>
      <c r="BZ95" s="14">
        <v>0</v>
      </c>
      <c r="CA95" s="23">
        <v>1</v>
      </c>
      <c r="CB95" s="15">
        <v>0</v>
      </c>
      <c r="CC95" s="16">
        <v>0</v>
      </c>
      <c r="CD95" s="17">
        <v>0</v>
      </c>
      <c r="CE95" s="17">
        <v>0</v>
      </c>
      <c r="CF95" s="17">
        <v>0</v>
      </c>
      <c r="CG95" s="17">
        <v>0</v>
      </c>
      <c r="CH95" s="17">
        <v>0</v>
      </c>
      <c r="CI95" s="18">
        <v>0</v>
      </c>
      <c r="CJ95" s="13">
        <v>0</v>
      </c>
      <c r="CK95" s="14">
        <v>0</v>
      </c>
      <c r="CL95" s="14">
        <v>0</v>
      </c>
      <c r="CM95" s="14">
        <v>0</v>
      </c>
      <c r="CN95" s="14">
        <v>0</v>
      </c>
      <c r="CO95" s="23">
        <v>1</v>
      </c>
      <c r="CP95" s="15">
        <v>0</v>
      </c>
      <c r="CQ95" s="16">
        <v>0</v>
      </c>
      <c r="CR95" s="17">
        <v>0</v>
      </c>
      <c r="CS95" s="17">
        <v>0</v>
      </c>
      <c r="CT95" s="17">
        <v>0</v>
      </c>
      <c r="CU95" s="17">
        <v>0</v>
      </c>
      <c r="CV95" s="39">
        <v>0</v>
      </c>
      <c r="CW95" s="18">
        <v>0</v>
      </c>
      <c r="CX95" s="13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5">
        <v>0</v>
      </c>
      <c r="DE95" s="19">
        <f>SUM(Tabel3[[#This Row],[Ma]:[Zo15]])</f>
        <v>6</v>
      </c>
    </row>
    <row r="96" spans="1:109" x14ac:dyDescent="0.3">
      <c r="A96" s="37" t="s">
        <v>201</v>
      </c>
      <c r="B96" s="37" t="s">
        <v>213</v>
      </c>
      <c r="C96" s="37" t="s">
        <v>206</v>
      </c>
      <c r="D96" s="13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5">
        <v>0</v>
      </c>
      <c r="K96" s="16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8">
        <v>0</v>
      </c>
      <c r="R96" s="13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5">
        <v>0</v>
      </c>
      <c r="Y96" s="16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8">
        <v>0</v>
      </c>
      <c r="AF96" s="13">
        <v>0</v>
      </c>
      <c r="AG96" s="45">
        <v>1</v>
      </c>
      <c r="AH96" s="14">
        <v>0</v>
      </c>
      <c r="AI96" s="14">
        <v>0</v>
      </c>
      <c r="AJ96" s="14">
        <v>0</v>
      </c>
      <c r="AK96" s="14">
        <v>0</v>
      </c>
      <c r="AL96" s="15">
        <v>0</v>
      </c>
      <c r="AM96" s="16">
        <v>0</v>
      </c>
      <c r="AN96" s="17">
        <v>0</v>
      </c>
      <c r="AO96" s="17">
        <v>0</v>
      </c>
      <c r="AP96" s="50">
        <v>0</v>
      </c>
      <c r="AQ96" s="50">
        <v>0</v>
      </c>
      <c r="AR96" s="50">
        <v>0</v>
      </c>
      <c r="AS96" s="18">
        <v>0</v>
      </c>
      <c r="AT96" s="13">
        <v>0</v>
      </c>
      <c r="AU96" s="45">
        <v>1</v>
      </c>
      <c r="AV96" s="14">
        <v>0</v>
      </c>
      <c r="AW96" s="50">
        <v>0</v>
      </c>
      <c r="AX96" s="50">
        <v>0</v>
      </c>
      <c r="AY96" s="14">
        <v>0</v>
      </c>
      <c r="AZ96" s="15">
        <v>0</v>
      </c>
      <c r="BA96" s="16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8">
        <v>0</v>
      </c>
      <c r="BH96" s="13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5">
        <v>0</v>
      </c>
      <c r="BO96" s="16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8">
        <v>0</v>
      </c>
      <c r="BV96" s="13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5">
        <v>0</v>
      </c>
      <c r="CC96" s="16">
        <v>0</v>
      </c>
      <c r="CD96" s="17">
        <v>0</v>
      </c>
      <c r="CE96" s="17">
        <v>0</v>
      </c>
      <c r="CF96" s="31">
        <v>1</v>
      </c>
      <c r="CG96" s="17">
        <v>0</v>
      </c>
      <c r="CH96" s="17">
        <v>0</v>
      </c>
      <c r="CI96" s="18">
        <v>0</v>
      </c>
      <c r="CJ96" s="13">
        <v>0</v>
      </c>
      <c r="CK96" s="31">
        <v>1</v>
      </c>
      <c r="CL96" s="14">
        <v>0</v>
      </c>
      <c r="CM96" s="14">
        <v>0</v>
      </c>
      <c r="CN96" s="14">
        <v>0</v>
      </c>
      <c r="CO96" s="14">
        <v>0</v>
      </c>
      <c r="CP96" s="15">
        <v>0</v>
      </c>
      <c r="CQ96" s="16">
        <v>0</v>
      </c>
      <c r="CR96" s="20">
        <v>1</v>
      </c>
      <c r="CS96" s="17">
        <v>0</v>
      </c>
      <c r="CT96" s="17">
        <v>0</v>
      </c>
      <c r="CU96" s="17">
        <v>0</v>
      </c>
      <c r="CV96" s="17">
        <v>0</v>
      </c>
      <c r="CW96" s="18">
        <v>0</v>
      </c>
      <c r="CX96" s="13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5">
        <v>0</v>
      </c>
      <c r="DE96" s="19">
        <f>SUM(Tabel3[[#This Row],[Ma]:[Zo15]])</f>
        <v>5</v>
      </c>
    </row>
    <row r="97" spans="1:109" x14ac:dyDescent="0.3">
      <c r="A97" s="37" t="s">
        <v>202</v>
      </c>
      <c r="B97" s="37" t="s">
        <v>209</v>
      </c>
      <c r="C97" s="37" t="s">
        <v>206</v>
      </c>
      <c r="D97" s="13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5">
        <v>0</v>
      </c>
      <c r="K97" s="16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8">
        <v>0</v>
      </c>
      <c r="R97" s="13">
        <v>0</v>
      </c>
      <c r="S97" s="14">
        <v>0</v>
      </c>
      <c r="T97" s="14">
        <v>0</v>
      </c>
      <c r="U97" s="14">
        <v>0</v>
      </c>
      <c r="V97" s="14">
        <v>0</v>
      </c>
      <c r="W97" s="45">
        <v>2</v>
      </c>
      <c r="X97" s="15">
        <v>0</v>
      </c>
      <c r="Y97" s="16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8">
        <v>0</v>
      </c>
      <c r="AF97" s="13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5">
        <v>0</v>
      </c>
      <c r="AM97" s="16">
        <v>0</v>
      </c>
      <c r="AN97" s="17">
        <v>0</v>
      </c>
      <c r="AO97" s="17">
        <v>0</v>
      </c>
      <c r="AP97" s="50">
        <v>0</v>
      </c>
      <c r="AQ97" s="50">
        <v>0</v>
      </c>
      <c r="AR97" s="50">
        <v>0</v>
      </c>
      <c r="AS97" s="18">
        <v>0</v>
      </c>
      <c r="AT97" s="13">
        <v>0</v>
      </c>
      <c r="AU97" s="14">
        <v>0</v>
      </c>
      <c r="AV97" s="45">
        <v>1</v>
      </c>
      <c r="AW97" s="50">
        <v>0</v>
      </c>
      <c r="AX97" s="50">
        <v>0</v>
      </c>
      <c r="AY97" s="14">
        <v>0</v>
      </c>
      <c r="AZ97" s="15">
        <v>0</v>
      </c>
      <c r="BA97" s="16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8">
        <v>0</v>
      </c>
      <c r="BH97" s="13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5">
        <v>0</v>
      </c>
      <c r="BO97" s="16">
        <v>0</v>
      </c>
      <c r="BP97" s="17">
        <v>0</v>
      </c>
      <c r="BQ97" s="17">
        <v>0</v>
      </c>
      <c r="BR97" s="17">
        <v>0</v>
      </c>
      <c r="BS97" s="17">
        <v>0</v>
      </c>
      <c r="BT97" s="22">
        <v>1</v>
      </c>
      <c r="BU97" s="18">
        <v>0</v>
      </c>
      <c r="BV97" s="13">
        <v>0</v>
      </c>
      <c r="BW97" s="14">
        <v>0</v>
      </c>
      <c r="BX97" s="14">
        <v>0</v>
      </c>
      <c r="BY97" s="14">
        <v>0</v>
      </c>
      <c r="BZ97" s="14">
        <v>0</v>
      </c>
      <c r="CA97" s="22">
        <v>1</v>
      </c>
      <c r="CB97" s="15">
        <v>0</v>
      </c>
      <c r="CC97" s="16">
        <v>0</v>
      </c>
      <c r="CD97" s="17">
        <v>0</v>
      </c>
      <c r="CE97" s="17">
        <v>0</v>
      </c>
      <c r="CF97" s="17">
        <v>0</v>
      </c>
      <c r="CG97" s="17">
        <v>0</v>
      </c>
      <c r="CH97" s="17">
        <v>0</v>
      </c>
      <c r="CI97" s="18">
        <v>0</v>
      </c>
      <c r="CJ97" s="13">
        <v>0</v>
      </c>
      <c r="CK97" s="14">
        <v>0</v>
      </c>
      <c r="CL97" s="14">
        <v>0</v>
      </c>
      <c r="CM97" s="31">
        <v>1</v>
      </c>
      <c r="CN97" s="14">
        <v>0</v>
      </c>
      <c r="CO97" s="14">
        <v>0</v>
      </c>
      <c r="CP97" s="15">
        <v>0</v>
      </c>
      <c r="CQ97" s="16">
        <v>0</v>
      </c>
      <c r="CR97" s="17">
        <v>0</v>
      </c>
      <c r="CS97" s="17">
        <v>0</v>
      </c>
      <c r="CT97" s="17">
        <v>0</v>
      </c>
      <c r="CU97" s="17">
        <v>0</v>
      </c>
      <c r="CV97" s="22">
        <v>1</v>
      </c>
      <c r="CW97" s="18">
        <v>0</v>
      </c>
      <c r="CX97" s="13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5">
        <v>0</v>
      </c>
      <c r="DE97" s="19">
        <f>SUM(Tabel3[[#This Row],[Ma]:[Zo15]])</f>
        <v>7</v>
      </c>
    </row>
    <row r="98" spans="1:109" ht="15" thickBot="1" x14ac:dyDescent="0.35">
      <c r="A98" s="38"/>
      <c r="B98" s="38"/>
      <c r="C98" s="38"/>
      <c r="D98" s="24">
        <f>SUBTOTAL(109,Tabel3[Ma])</f>
        <v>3</v>
      </c>
      <c r="E98" s="25">
        <f>SUBTOTAL(109,Tabel3[Di])</f>
        <v>0</v>
      </c>
      <c r="F98" s="25">
        <f>SUBTOTAL(109,Tabel3[Wo])</f>
        <v>4</v>
      </c>
      <c r="G98" s="25">
        <f>SUBTOTAL(109,Tabel3[Do])</f>
        <v>3</v>
      </c>
      <c r="H98" s="25">
        <f>SUBTOTAL(109,Tabel3[Vr])</f>
        <v>0</v>
      </c>
      <c r="I98" s="25">
        <f>SUBTOTAL(109,Tabel3[Za])</f>
        <v>12</v>
      </c>
      <c r="J98" s="26">
        <f>SUBTOTAL(109,Tabel3[Zo])</f>
        <v>0</v>
      </c>
      <c r="K98" s="24">
        <f>SUBTOTAL(109,Tabel3[Ma2])</f>
        <v>3</v>
      </c>
      <c r="L98" s="27">
        <f>SUBTOTAL(109,Tabel3[Di2])</f>
        <v>5</v>
      </c>
      <c r="M98" s="27">
        <f>SUBTOTAL(109,Tabel3[Wo2])</f>
        <v>2</v>
      </c>
      <c r="N98" s="27">
        <f>SUBTOTAL(109,Tabel3[Do2])</f>
        <v>0</v>
      </c>
      <c r="O98" s="27">
        <f>SUBTOTAL(109,Tabel3[Vr2])</f>
        <v>0</v>
      </c>
      <c r="P98" s="27">
        <f>SUBTOTAL(109,Tabel3[Za2])</f>
        <v>0</v>
      </c>
      <c r="Q98" s="9">
        <f>SUBTOTAL(109,Tabel3[Zo2])</f>
        <v>0</v>
      </c>
      <c r="R98" s="24">
        <f>SUBTOTAL(109,Tabel3[Ma3])</f>
        <v>7</v>
      </c>
      <c r="S98" s="27">
        <f>SUBTOTAL(109,Tabel3[Di3])</f>
        <v>8</v>
      </c>
      <c r="T98" s="27">
        <f>SUBTOTAL(109,Tabel3[Wo3])</f>
        <v>8</v>
      </c>
      <c r="U98" s="27">
        <f>SUBTOTAL(109,Tabel3[Do3])</f>
        <v>7</v>
      </c>
      <c r="V98" s="27">
        <f>SUBTOTAL(109,Tabel3[Vr3])</f>
        <v>0</v>
      </c>
      <c r="W98" s="27">
        <f>SUBTOTAL(109,Tabel3[Za3])</f>
        <v>8</v>
      </c>
      <c r="X98" s="9">
        <f>SUBTOTAL(109,Tabel3[Zo3])</f>
        <v>0</v>
      </c>
      <c r="Y98" s="24">
        <f>SUBTOTAL(109,Tabel3[Ma4])</f>
        <v>8</v>
      </c>
      <c r="Z98" s="27">
        <f>SUBTOTAL(109,Tabel3[Di4])</f>
        <v>8</v>
      </c>
      <c r="AA98" s="27">
        <f>SUBTOTAL(109,Tabel3[Wo4])</f>
        <v>7</v>
      </c>
      <c r="AB98" s="27">
        <f>SUBTOTAL(109,Tabel3[Do4])</f>
        <v>8</v>
      </c>
      <c r="AC98" s="27">
        <f>SUBTOTAL(109,Tabel3[Vr4])</f>
        <v>0</v>
      </c>
      <c r="AD98" s="27">
        <f>SUBTOTAL(109,Tabel3[Za4])</f>
        <v>8</v>
      </c>
      <c r="AE98" s="9">
        <f>SUBTOTAL(109,Tabel3[Zo4])</f>
        <v>0</v>
      </c>
      <c r="AF98" s="24">
        <f>SUBTOTAL(109,Tabel3[Ma5])</f>
        <v>6</v>
      </c>
      <c r="AG98" s="27">
        <f>SUBTOTAL(109,Tabel3[Di5])</f>
        <v>3</v>
      </c>
      <c r="AH98" s="27">
        <f>SUBTOTAL(109,Tabel3[Wo5])</f>
        <v>4</v>
      </c>
      <c r="AI98" s="27">
        <f>SUBTOTAL(109,Tabel3[Do5])</f>
        <v>1</v>
      </c>
      <c r="AJ98" s="27">
        <f>SUBTOTAL(109,Tabel3[Vr5])</f>
        <v>0</v>
      </c>
      <c r="AK98" s="27">
        <f>SUBTOTAL(109,Tabel3[Za5])</f>
        <v>3</v>
      </c>
      <c r="AL98" s="9">
        <f>SUBTOTAL(109,Tabel3[Zo5])</f>
        <v>0</v>
      </c>
      <c r="AM98" s="24">
        <f>SUBTOTAL(109,Tabel3[Ma6])</f>
        <v>5</v>
      </c>
      <c r="AN98" s="27">
        <f>SUBTOTAL(109,Tabel3[Di6])</f>
        <v>4</v>
      </c>
      <c r="AO98" s="27">
        <f>SUBTOTAL(109,Tabel3[Wo6])</f>
        <v>0</v>
      </c>
      <c r="AP98" s="27">
        <f>SUBTOTAL(109,Tabel3[Do6])</f>
        <v>2</v>
      </c>
      <c r="AQ98" s="27">
        <f>SUBTOTAL(109,Tabel3[Vr6])</f>
        <v>0</v>
      </c>
      <c r="AR98" s="27">
        <f>SUBTOTAL(109,Tabel3[Za6])</f>
        <v>0</v>
      </c>
      <c r="AS98" s="9">
        <f>SUBTOTAL(109,Tabel3[Zo6])</f>
        <v>0</v>
      </c>
      <c r="AT98" s="24">
        <f>SUBTOTAL(109,Tabel3[Ma7])</f>
        <v>5</v>
      </c>
      <c r="AU98" s="27">
        <f>SUBTOTAL(109,Tabel3[Di7])</f>
        <v>5</v>
      </c>
      <c r="AV98" s="27">
        <f>SUBTOTAL(109,Tabel3[Wo7])</f>
        <v>6</v>
      </c>
      <c r="AW98" s="27">
        <f>SUBTOTAL(109,Tabel3[Do7])</f>
        <v>0</v>
      </c>
      <c r="AX98" s="27">
        <f>SUBTOTAL(109,Tabel3[Vr7])</f>
        <v>0</v>
      </c>
      <c r="AY98" s="27">
        <f>SUBTOTAL(109,Tabel3[Za7])</f>
        <v>6</v>
      </c>
      <c r="AZ98" s="9">
        <f>SUBTOTAL(109,Tabel3[Zo7])</f>
        <v>0</v>
      </c>
      <c r="BA98" s="24">
        <f>SUBTOTAL(109,Tabel3[Ma8])</f>
        <v>4</v>
      </c>
      <c r="BB98" s="27">
        <f>SUBTOTAL(109,Tabel3[Di8])</f>
        <v>5</v>
      </c>
      <c r="BC98" s="27">
        <f>SUBTOTAL(109,Tabel3[Wo8])</f>
        <v>5</v>
      </c>
      <c r="BD98" s="27">
        <f>SUBTOTAL(109,Tabel3[Do8])</f>
        <v>1</v>
      </c>
      <c r="BE98" s="27">
        <f>SUBTOTAL(109,Tabel3[Vr8])</f>
        <v>2</v>
      </c>
      <c r="BF98" s="27">
        <f>SUBTOTAL(109,Tabel3[Za8])</f>
        <v>0</v>
      </c>
      <c r="BG98" s="9">
        <f>SUBTOTAL(109,Tabel3[Zo8])</f>
        <v>0</v>
      </c>
      <c r="BH98" s="24">
        <f>SUBTOTAL(109,Tabel3[Ma9])</f>
        <v>5</v>
      </c>
      <c r="BI98" s="27">
        <f>SUBTOTAL(109,Tabel3[Di9])</f>
        <v>3</v>
      </c>
      <c r="BJ98" s="27">
        <f>SUBTOTAL(109,Tabel3[Wo9])</f>
        <v>5</v>
      </c>
      <c r="BK98" s="27">
        <f>SUBTOTAL(109,Tabel3[Do9])</f>
        <v>3</v>
      </c>
      <c r="BL98" s="27">
        <f>SUBTOTAL(109,Tabel3[Vr9])</f>
        <v>0</v>
      </c>
      <c r="BM98" s="27">
        <f>SUBTOTAL(109,Tabel3[Za9])</f>
        <v>6</v>
      </c>
      <c r="BN98" s="9">
        <f>SUBTOTAL(109,Tabel3[Zo9])</f>
        <v>0</v>
      </c>
      <c r="BO98" s="24">
        <f>SUBTOTAL(109,Tabel3[Ma10])</f>
        <v>5</v>
      </c>
      <c r="BP98" s="27">
        <f>SUBTOTAL(109,Tabel3[Di10])</f>
        <v>4</v>
      </c>
      <c r="BQ98" s="27">
        <f>SUBTOTAL(109,Tabel3[Wo10])</f>
        <v>5</v>
      </c>
      <c r="BR98" s="27">
        <f>SUBTOTAL(109,Tabel3[Do10])</f>
        <v>3</v>
      </c>
      <c r="BS98" s="27">
        <f>SUBTOTAL(109,Tabel3[Vr10])</f>
        <v>0</v>
      </c>
      <c r="BT98" s="27">
        <f>SUBTOTAL(109,Tabel3[Za10])</f>
        <v>6</v>
      </c>
      <c r="BU98" s="9">
        <f>SUBTOTAL(109,Tabel3[Zo10])</f>
        <v>0</v>
      </c>
      <c r="BV98" s="24">
        <f>SUBTOTAL(109,Tabel3[Ma11])</f>
        <v>5</v>
      </c>
      <c r="BW98" s="27">
        <f>SUBTOTAL(109,Tabel3[Di11])</f>
        <v>3</v>
      </c>
      <c r="BX98" s="27">
        <f>SUBTOTAL(109,Tabel3[Wo11])</f>
        <v>5</v>
      </c>
      <c r="BY98" s="27">
        <f>SUBTOTAL(109,Tabel3[Do11])</f>
        <v>3</v>
      </c>
      <c r="BZ98" s="27">
        <f>SUBTOTAL(109,Tabel3[Vr11])</f>
        <v>0</v>
      </c>
      <c r="CA98" s="27">
        <f>SUBTOTAL(109,Tabel3[Za11])</f>
        <v>6</v>
      </c>
      <c r="CB98" s="9">
        <f>SUBTOTAL(109,Tabel3[Zo11])</f>
        <v>0</v>
      </c>
      <c r="CC98" s="24">
        <f>SUBTOTAL(109,Tabel3[Ma12])</f>
        <v>5</v>
      </c>
      <c r="CD98" s="27">
        <f>SUBTOTAL(109,Tabel3[Di12])</f>
        <v>5</v>
      </c>
      <c r="CE98" s="27">
        <f>SUBTOTAL(109,Tabel3[Wo12])</f>
        <v>5</v>
      </c>
      <c r="CF98" s="27">
        <f>SUBTOTAL(109,Tabel3[Do12])</f>
        <v>3</v>
      </c>
      <c r="CG98" s="27">
        <f>SUBTOTAL(109,Tabel3[Vr12])</f>
        <v>0</v>
      </c>
      <c r="CH98" s="27">
        <f>SUBTOTAL(109,Tabel3[Za12])</f>
        <v>6</v>
      </c>
      <c r="CI98" s="9">
        <f>SUBTOTAL(109,Tabel3[Zo12])</f>
        <v>0</v>
      </c>
      <c r="CJ98" s="24">
        <f>SUBTOTAL(109,Tabel3[Ma13])</f>
        <v>5</v>
      </c>
      <c r="CK98" s="27">
        <f>SUBTOTAL(109,Tabel3[Di13])</f>
        <v>3</v>
      </c>
      <c r="CL98" s="27">
        <f>SUBTOTAL(109,Tabel3[Wo13])</f>
        <v>8</v>
      </c>
      <c r="CM98" s="27">
        <f>SUBTOTAL(109,Tabel3[Do13])</f>
        <v>4</v>
      </c>
      <c r="CN98" s="27">
        <f>SUBTOTAL(109,Tabel3[Vr13])</f>
        <v>0</v>
      </c>
      <c r="CO98" s="27">
        <f>SUBTOTAL(109,Tabel3[Za13])</f>
        <v>9</v>
      </c>
      <c r="CP98" s="9">
        <f>SUBTOTAL(109,Tabel3[Zo13])</f>
        <v>0</v>
      </c>
      <c r="CQ98" s="24">
        <f>SUBTOTAL(109,Tabel3[Ma14])</f>
        <v>8</v>
      </c>
      <c r="CR98" s="27">
        <f>SUBTOTAL(109,Tabel3[Di14])</f>
        <v>7</v>
      </c>
      <c r="CS98" s="27">
        <f>SUBTOTAL(109,Tabel3[Wo14])</f>
        <v>7</v>
      </c>
      <c r="CT98" s="27">
        <f>SUBTOTAL(109,Tabel3[Do14])</f>
        <v>4</v>
      </c>
      <c r="CU98" s="27">
        <f>SUBTOTAL(109,Tabel3[Vr14])</f>
        <v>0</v>
      </c>
      <c r="CV98" s="27">
        <f>SUBTOTAL(109,Tabel3[Za14])</f>
        <v>4</v>
      </c>
      <c r="CW98" s="9">
        <f>SUBTOTAL(109,Tabel3[Zo14])</f>
        <v>0</v>
      </c>
      <c r="CX98" s="24">
        <f>SUBTOTAL(109,Tabel3[Ma15])</f>
        <v>4</v>
      </c>
      <c r="CY98" s="27">
        <f>SUBTOTAL(109,Tabel3[Di15])</f>
        <v>0</v>
      </c>
      <c r="CZ98" s="27">
        <f>SUBTOTAL(109,Tabel3[Wo15])</f>
        <v>4</v>
      </c>
      <c r="DA98" s="27">
        <f>SUBTOTAL(109,Tabel3[Do15])</f>
        <v>0</v>
      </c>
      <c r="DB98" s="27">
        <f>SUBTOTAL(109,Tabel3[Vr15])</f>
        <v>0</v>
      </c>
      <c r="DC98" s="27">
        <f>SUBTOTAL(109,Tabel3[Za15])</f>
        <v>0</v>
      </c>
      <c r="DD98" s="9">
        <f>SUBTOTAL(109,Tabel3[Zo15])</f>
        <v>0</v>
      </c>
      <c r="DE98" s="19">
        <f>SUBTOTAL(109,Tabel3[Totaal])</f>
        <v>334</v>
      </c>
    </row>
    <row r="99" spans="1:109" ht="15" thickTop="1" x14ac:dyDescent="0.3">
      <c r="A99" s="37" t="s">
        <v>203</v>
      </c>
      <c r="D99" s="44">
        <v>3</v>
      </c>
      <c r="F99" s="44">
        <v>4</v>
      </c>
      <c r="G99" s="44">
        <v>3</v>
      </c>
      <c r="I99" s="44">
        <v>12</v>
      </c>
      <c r="DD99">
        <f>SUM(D99:DC99)</f>
        <v>22</v>
      </c>
    </row>
    <row r="100" spans="1:109" x14ac:dyDescent="0.3">
      <c r="A100" t="s">
        <v>112</v>
      </c>
      <c r="B100"/>
      <c r="C100"/>
    </row>
    <row r="101" spans="1:109" x14ac:dyDescent="0.3">
      <c r="A101" t="s">
        <v>113</v>
      </c>
      <c r="B101"/>
      <c r="C101"/>
      <c r="K101" s="44">
        <v>3</v>
      </c>
      <c r="L101" s="44">
        <v>2</v>
      </c>
      <c r="M101" s="44">
        <v>2</v>
      </c>
      <c r="R101" s="44">
        <v>4</v>
      </c>
      <c r="S101" s="44">
        <v>4</v>
      </c>
      <c r="T101" s="44">
        <v>4</v>
      </c>
      <c r="U101" s="51">
        <v>4</v>
      </c>
      <c r="Y101" s="44">
        <v>4</v>
      </c>
      <c r="Z101" s="44">
        <v>4</v>
      </c>
      <c r="AA101" s="51">
        <v>4</v>
      </c>
      <c r="AB101" s="44">
        <v>4</v>
      </c>
      <c r="AF101" s="44">
        <v>4</v>
      </c>
      <c r="AH101" s="41">
        <v>2</v>
      </c>
      <c r="AM101" s="43"/>
      <c r="AO101" s="43"/>
      <c r="AT101" s="41">
        <v>2</v>
      </c>
      <c r="AV101" s="41">
        <v>2</v>
      </c>
      <c r="BA101" s="41">
        <v>2</v>
      </c>
      <c r="BB101" s="41">
        <v>2</v>
      </c>
      <c r="BC101" s="41">
        <v>2</v>
      </c>
      <c r="BH101" s="41">
        <v>2</v>
      </c>
      <c r="BJ101" s="41">
        <v>2</v>
      </c>
      <c r="BO101" s="41">
        <v>2</v>
      </c>
      <c r="BP101" s="41">
        <v>2</v>
      </c>
      <c r="BQ101" s="41">
        <v>4</v>
      </c>
      <c r="BV101" s="41">
        <v>4</v>
      </c>
      <c r="BX101" s="41">
        <v>4</v>
      </c>
      <c r="CC101" s="41">
        <v>4</v>
      </c>
      <c r="CD101" s="41">
        <v>4</v>
      </c>
      <c r="CE101" s="41">
        <v>4</v>
      </c>
      <c r="CJ101" s="41">
        <v>4</v>
      </c>
      <c r="CL101" s="41">
        <v>4</v>
      </c>
      <c r="CQ101" s="41">
        <v>4</v>
      </c>
      <c r="CR101" s="35">
        <v>3</v>
      </c>
      <c r="CS101" s="41">
        <v>4</v>
      </c>
      <c r="CX101" s="41">
        <v>4</v>
      </c>
      <c r="CZ101" s="41">
        <v>4</v>
      </c>
      <c r="DD101">
        <f>SUM(D101:DC101)</f>
        <v>114</v>
      </c>
    </row>
    <row r="102" spans="1:109" x14ac:dyDescent="0.3">
      <c r="A102" s="37" t="s">
        <v>204</v>
      </c>
      <c r="W102" s="51">
        <v>4</v>
      </c>
      <c r="AD102" s="44">
        <v>4</v>
      </c>
      <c r="AK102" s="36">
        <v>3</v>
      </c>
      <c r="AN102" s="36">
        <v>2</v>
      </c>
      <c r="AU102" s="36">
        <v>2</v>
      </c>
      <c r="AY102" s="36">
        <v>3</v>
      </c>
      <c r="BF102" s="36">
        <v>0</v>
      </c>
      <c r="BM102" s="36">
        <v>3</v>
      </c>
      <c r="BT102" s="36">
        <v>4</v>
      </c>
      <c r="CA102" s="36">
        <v>4</v>
      </c>
      <c r="CH102" s="36">
        <v>4</v>
      </c>
      <c r="CO102" s="36">
        <v>4</v>
      </c>
      <c r="CV102" s="36">
        <v>4</v>
      </c>
      <c r="DD102">
        <f>SUM(D102:DC102)</f>
        <v>41</v>
      </c>
    </row>
    <row r="103" spans="1:109" x14ac:dyDescent="0.3">
      <c r="A103" t="s">
        <v>112</v>
      </c>
      <c r="B103"/>
      <c r="C103"/>
      <c r="W103" s="44">
        <v>4</v>
      </c>
      <c r="AD103" s="44">
        <v>4</v>
      </c>
      <c r="AK103" s="36">
        <v>3</v>
      </c>
      <c r="AY103" s="36">
        <v>3</v>
      </c>
      <c r="BF103" s="36">
        <v>0</v>
      </c>
      <c r="BM103" s="36">
        <v>3</v>
      </c>
      <c r="BT103" s="36">
        <v>4</v>
      </c>
      <c r="CA103" s="36">
        <v>4</v>
      </c>
      <c r="CH103" s="36">
        <v>4</v>
      </c>
      <c r="CO103" s="36">
        <v>4</v>
      </c>
      <c r="CV103" s="42"/>
      <c r="DD103">
        <f>SUM(D103:DC103)</f>
        <v>33</v>
      </c>
    </row>
    <row r="104" spans="1:109" x14ac:dyDescent="0.3">
      <c r="A104" t="s">
        <v>113</v>
      </c>
      <c r="B104"/>
      <c r="C104"/>
      <c r="L104" s="44">
        <v>3</v>
      </c>
      <c r="R104" s="51">
        <v>4</v>
      </c>
      <c r="S104" s="44">
        <v>4</v>
      </c>
      <c r="T104" s="44">
        <v>4</v>
      </c>
      <c r="U104" s="44">
        <v>4</v>
      </c>
      <c r="Y104" s="44">
        <v>4</v>
      </c>
      <c r="Z104" s="44">
        <v>4</v>
      </c>
      <c r="AA104" s="44">
        <v>4</v>
      </c>
      <c r="AB104" s="44">
        <v>4</v>
      </c>
      <c r="AF104" s="54">
        <v>4</v>
      </c>
      <c r="AG104" s="36">
        <v>3</v>
      </c>
      <c r="AH104" s="48">
        <v>3</v>
      </c>
      <c r="AI104" s="48">
        <v>3</v>
      </c>
      <c r="AM104" s="36">
        <v>3</v>
      </c>
      <c r="AN104" s="48">
        <v>3</v>
      </c>
      <c r="AT104" s="36">
        <v>3</v>
      </c>
      <c r="AU104" s="36">
        <v>3</v>
      </c>
      <c r="BA104" s="48">
        <v>3</v>
      </c>
      <c r="BB104" s="36">
        <v>3</v>
      </c>
      <c r="BC104" s="36">
        <v>3</v>
      </c>
      <c r="BD104" s="36">
        <v>0</v>
      </c>
      <c r="BH104" s="36">
        <v>3</v>
      </c>
      <c r="BI104" s="36">
        <v>3</v>
      </c>
      <c r="BJ104" s="36">
        <v>3</v>
      </c>
      <c r="BK104" s="36">
        <v>3</v>
      </c>
      <c r="BO104" s="36">
        <v>3</v>
      </c>
      <c r="BP104" s="36">
        <v>3</v>
      </c>
      <c r="BQ104" s="36">
        <v>4</v>
      </c>
      <c r="BR104" s="36">
        <v>4</v>
      </c>
      <c r="BV104" s="36">
        <v>4</v>
      </c>
      <c r="BW104" s="36">
        <v>4</v>
      </c>
      <c r="BX104" s="36">
        <v>4</v>
      </c>
      <c r="BY104" s="36">
        <v>4</v>
      </c>
      <c r="CC104" s="36">
        <v>4</v>
      </c>
      <c r="CD104" s="36">
        <v>4</v>
      </c>
      <c r="CE104" s="36">
        <v>4</v>
      </c>
      <c r="CF104" s="36">
        <v>4</v>
      </c>
      <c r="CJ104" s="36">
        <v>4</v>
      </c>
      <c r="CK104" s="36">
        <v>4</v>
      </c>
      <c r="CL104" s="36">
        <v>4</v>
      </c>
      <c r="CM104" s="36">
        <v>4</v>
      </c>
      <c r="CQ104" s="36">
        <v>4</v>
      </c>
      <c r="CR104" s="36">
        <v>4</v>
      </c>
      <c r="CS104" s="48">
        <v>3</v>
      </c>
      <c r="CT104" s="36">
        <v>4</v>
      </c>
      <c r="DD104">
        <f>SUM(D104:DC104)</f>
        <v>158</v>
      </c>
    </row>
    <row r="105" spans="1:109" x14ac:dyDescent="0.3">
      <c r="DD105">
        <f>SUM(DD99:DD104)</f>
        <v>368</v>
      </c>
    </row>
  </sheetData>
  <mergeCells count="15">
    <mergeCell ref="AM6:AS6"/>
    <mergeCell ref="D6:J6"/>
    <mergeCell ref="K6:Q6"/>
    <mergeCell ref="R6:X6"/>
    <mergeCell ref="Y6:AE6"/>
    <mergeCell ref="AF6:AL6"/>
    <mergeCell ref="CJ6:CP6"/>
    <mergeCell ref="CQ6:CW6"/>
    <mergeCell ref="CX6:DD6"/>
    <mergeCell ref="AT6:AZ6"/>
    <mergeCell ref="BA6:BG6"/>
    <mergeCell ref="BH6:BN6"/>
    <mergeCell ref="BO6:BU6"/>
    <mergeCell ref="BV6:CB6"/>
    <mergeCell ref="CC6:CI6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1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Ottelien</dc:creator>
  <cp:lastModifiedBy>ottelien kraaij</cp:lastModifiedBy>
  <cp:lastPrinted>2020-12-14T21:21:00Z</cp:lastPrinted>
  <dcterms:created xsi:type="dcterms:W3CDTF">2020-11-16T09:24:00Z</dcterms:created>
  <dcterms:modified xsi:type="dcterms:W3CDTF">2021-01-16T11:26:53Z</dcterms:modified>
</cp:coreProperties>
</file>